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21" activeTab="1"/>
  </bookViews>
  <sheets>
    <sheet name="出現予想シート" sheetId="1" r:id="rId1"/>
    <sheet name="入力シート" sheetId="2" r:id="rId2"/>
    <sheet name="予想時間算出シート" sheetId="3" r:id="rId3"/>
  </sheets>
  <definedNames>
    <definedName name="grp_予想時間算出シート_時間ｃｈ">'予想時間算出シート'!$M$2:$P$319</definedName>
    <definedName name="grp_予想時間算出シート_順番時間ｃｈ">'予想時間算出シート'!$L$2:$P$319</definedName>
    <definedName name="grp_イフ土日">'入力シート'!$C$49:$C$51</definedName>
    <definedName name="grp_イフ平日">'入力シート'!$B$48:$B$50</definedName>
    <definedName name="grp_予想時間算出シート_時間種別">'予想時間算出シート'!$M$2:$O$319</definedName>
    <definedName name="grp_予想時間算出シート_時間ｃｈ_1">'予想時間算出シート'!$M$2:$N$319</definedName>
    <definedName name="grp_予想時間算出シート_順番時間種別">'予想時間算出シート'!$L$2:$Q$319</definedName>
    <definedName name="grp_予想時間算出シート_順番時間ｃｈ_1">'予想時間算出シート'!$L$2:$Q$319</definedName>
    <definedName name="grp_予想時間算出シート_時間種別_1">'予想時間算出シート'!$M$2:$O$319</definedName>
    <definedName name="grp_予想時間算出シート_時間種別_2">'予想時間算出シート'!$M$2:$O$319</definedName>
    <definedName name="grp_予想時間算出シート_順番時間種別_1">'予想時間算出シート'!$L$2:$Q$319</definedName>
  </definedNames>
  <calcPr fullCalcOnLoad="1"/>
</workbook>
</file>

<file path=xl/sharedStrings.xml><?xml version="1.0" encoding="utf-8"?>
<sst xmlns="http://schemas.openxmlformats.org/spreadsheetml/2006/main" count="1423" uniqueCount="139">
  <si>
    <t>予想出現時間</t>
  </si>
  <si>
    <t>予想終了時間</t>
  </si>
  <si>
    <t>デザートドラゴン</t>
  </si>
  <si>
    <t>サーバー時間設定</t>
  </si>
  <si>
    <t xml:space="preserve"> </t>
  </si>
  <si>
    <t>先週初回周期</t>
  </si>
  <si>
    <t>今週初回周期</t>
  </si>
  <si>
    <t>予想時間補正</t>
  </si>
  <si>
    <t>メンテナンス開始時刻</t>
  </si>
  <si>
    <t>次回メンテナンス予定</t>
  </si>
  <si>
    <t>6ch</t>
  </si>
  <si>
    <t>先週の起動時刻</t>
  </si>
  <si>
    <t>今週の起動時刻</t>
  </si>
  <si>
    <t>イフリート</t>
  </si>
  <si>
    <t>サーバー稼働時間</t>
  </si>
  <si>
    <t>初回周期短縮</t>
  </si>
  <si>
    <t>地上</t>
  </si>
  <si>
    <t>地下</t>
  </si>
  <si>
    <t>※地下の初回は地上＋１日で計算しています</t>
  </si>
  <si>
    <t>起動時刻算出用</t>
  </si>
  <si>
    <t>出現時刻</t>
  </si>
  <si>
    <t>マンモス</t>
  </si>
  <si>
    <t>1ch</t>
  </si>
  <si>
    <t>2ch</t>
  </si>
  <si>
    <t>3ch</t>
  </si>
  <si>
    <t>メンテナンス後に以下の項目を順番に入力して下さい</t>
  </si>
  <si>
    <t>4ch</t>
  </si>
  <si>
    <t>①先週初回周期に今週初回周期を入力</t>
  </si>
  <si>
    <t>5ch</t>
  </si>
  <si>
    <t>②メンテナンス開始時刻・次回メンテナンス予定入力</t>
  </si>
  <si>
    <t>③先週の起動時刻に今週の起動時刻を入力</t>
  </si>
  <si>
    <t>7ch</t>
  </si>
  <si>
    <t>④3chプレインドラゴン等の沸き時間から今週の起動時刻を割り出し入力</t>
  </si>
  <si>
    <t>8ch</t>
  </si>
  <si>
    <t>⑤予想時間補正を０に戻す</t>
  </si>
  <si>
    <t>プレインドラゴン</t>
  </si>
  <si>
    <t>※ch毎に臨時メンテがあった場合は予想時間補正で対応して下さい</t>
  </si>
  <si>
    <t>※既に予想時間補正を入力してある場合には誤差を足して下さい</t>
  </si>
  <si>
    <t>　例１：既に00:03が入力してある時に予想よりも５分遅く終了したら00:08を入力</t>
  </si>
  <si>
    <t>　例２：既に00:03が入力してある時に予想よりも５分早く終了したら-00:02を入力</t>
  </si>
  <si>
    <t>この予想表はKiaraさんのプレインドラゴン出現予想表を元に作られています</t>
  </si>
  <si>
    <t>再配布は厳禁です</t>
  </si>
  <si>
    <t>イエティ</t>
  </si>
  <si>
    <t>※イエティの初回周期はプレインドラゴンと同一らしいのですが、予想時間ソートのため便宜上１秒短縮しています</t>
  </si>
  <si>
    <t>予想討伐所要時間</t>
  </si>
  <si>
    <t>02:00～08:00</t>
  </si>
  <si>
    <t>08:00～18:00</t>
  </si>
  <si>
    <t>18:00～02:00</t>
  </si>
  <si>
    <t>※土日の8:00～18:00は18:00～2:00の予想討伐所要時間を使用します</t>
  </si>
  <si>
    <t>※デザートドラゴンは１５分、イフリートは１０分で計算しています</t>
  </si>
  <si>
    <t>出現予想</t>
  </si>
  <si>
    <t>時間帯判定</t>
  </si>
  <si>
    <t>曜日判定</t>
  </si>
  <si>
    <t>予想討伐時間</t>
  </si>
  <si>
    <t>終了予想</t>
  </si>
  <si>
    <t>次回周期</t>
  </si>
  <si>
    <t>順番</t>
  </si>
  <si>
    <t>誤差適用出現予想</t>
  </si>
  <si>
    <t>出現ｃｈ</t>
  </si>
  <si>
    <t>種別</t>
  </si>
  <si>
    <t>表示名</t>
  </si>
  <si>
    <t>誤差適用終了予想</t>
  </si>
  <si>
    <t>1回目</t>
  </si>
  <si>
    <t>D_6ch</t>
  </si>
  <si>
    <t>D</t>
  </si>
  <si>
    <t>２回目</t>
  </si>
  <si>
    <t>3回目</t>
  </si>
  <si>
    <t>I_地上</t>
  </si>
  <si>
    <t>I</t>
  </si>
  <si>
    <t>地上 イフリート</t>
  </si>
  <si>
    <t>I_地下</t>
  </si>
  <si>
    <t>地下 イフリート</t>
  </si>
  <si>
    <t>３回目</t>
  </si>
  <si>
    <t>４回目</t>
  </si>
  <si>
    <t>５回目</t>
  </si>
  <si>
    <t>１回目</t>
  </si>
  <si>
    <t>M_1ch</t>
  </si>
  <si>
    <t>Ma</t>
  </si>
  <si>
    <t>1ch マンモス</t>
  </si>
  <si>
    <t>M_2ch</t>
  </si>
  <si>
    <t>2ch マンモス</t>
  </si>
  <si>
    <t>M_3ch</t>
  </si>
  <si>
    <t>3ch マンモス</t>
  </si>
  <si>
    <t>M_4ch</t>
  </si>
  <si>
    <t>4ch マンモス</t>
  </si>
  <si>
    <t>M_5ch</t>
  </si>
  <si>
    <t>5ch マンモス</t>
  </si>
  <si>
    <t>M_6ch</t>
  </si>
  <si>
    <t>6ch マンモス</t>
  </si>
  <si>
    <t>M_7ch</t>
  </si>
  <si>
    <t>7ch マンモス</t>
  </si>
  <si>
    <t>M_8ch</t>
  </si>
  <si>
    <t>8ch マンモス</t>
  </si>
  <si>
    <t>６回目</t>
  </si>
  <si>
    <t>７回目</t>
  </si>
  <si>
    <t>８回目</t>
  </si>
  <si>
    <t>９回目</t>
  </si>
  <si>
    <t>10回目</t>
  </si>
  <si>
    <t>P_1ch</t>
  </si>
  <si>
    <t>P</t>
  </si>
  <si>
    <t>1ch プレインドラゴン</t>
  </si>
  <si>
    <t>P_2ch</t>
  </si>
  <si>
    <t>2ch プレインドラゴン</t>
  </si>
  <si>
    <t>P_3ch</t>
  </si>
  <si>
    <t>3ch プレインドラゴン</t>
  </si>
  <si>
    <t>P_4ch</t>
  </si>
  <si>
    <t>4ch プレインドラゴン</t>
  </si>
  <si>
    <t>P_5ch</t>
  </si>
  <si>
    <t>5ch プレインドラゴン</t>
  </si>
  <si>
    <t>P_6ch</t>
  </si>
  <si>
    <t>6ch プレインドラゴン</t>
  </si>
  <si>
    <t>P_7ch</t>
  </si>
  <si>
    <t>7ch プレインドラゴン</t>
  </si>
  <si>
    <t>P_8ch</t>
  </si>
  <si>
    <t>8ch プレインドラゴン</t>
  </si>
  <si>
    <t>11回目</t>
  </si>
  <si>
    <t>12回目</t>
  </si>
  <si>
    <t>13回目</t>
  </si>
  <si>
    <t>14回目</t>
  </si>
  <si>
    <t>Y_1ch</t>
  </si>
  <si>
    <t>Y</t>
  </si>
  <si>
    <t>1ch イエティ</t>
  </si>
  <si>
    <t>Y_2ch</t>
  </si>
  <si>
    <t>2ch イエティ</t>
  </si>
  <si>
    <t>Y_3ch</t>
  </si>
  <si>
    <t>3ch イエティ</t>
  </si>
  <si>
    <t>Y_4ch</t>
  </si>
  <si>
    <t>4ch イエティ</t>
  </si>
  <si>
    <t>Y_5ch</t>
  </si>
  <si>
    <t>5ch イエティ</t>
  </si>
  <si>
    <t>Y_6ch</t>
  </si>
  <si>
    <t>6ch イエティ</t>
  </si>
  <si>
    <t>Y_7ch</t>
  </si>
  <si>
    <t>7ch イエティ</t>
  </si>
  <si>
    <t>Y_8ch</t>
  </si>
  <si>
    <t>8ch イエティ</t>
  </si>
  <si>
    <t>メンテ</t>
  </si>
  <si>
    <t>M</t>
  </si>
  <si>
    <t>メンテナンス</t>
  </si>
</sst>
</file>

<file path=xl/styles.xml><?xml version="1.0" encoding="utf-8"?>
<styleSheet xmlns="http://schemas.openxmlformats.org/spreadsheetml/2006/main">
  <numFmts count="6">
    <numFmt numFmtId="164" formatCode="MM/DD\ HH:MM:SS"/>
    <numFmt numFmtId="165" formatCode="@"/>
    <numFmt numFmtId="166" formatCode="[HH]:MM:SS"/>
    <numFmt numFmtId="167" formatCode="GENERAL"/>
    <numFmt numFmtId="168" formatCode="MM:SS"/>
    <numFmt numFmtId="169" formatCode="0"/>
  </numFmts>
  <fonts count="20">
    <font>
      <sz val="10"/>
      <color indexed="63"/>
      <name val="ＭＳ Ｐゴシック"/>
      <family val="3"/>
    </font>
    <font>
      <sz val="10"/>
      <name val="Arial"/>
      <family val="0"/>
    </font>
    <font>
      <sz val="10"/>
      <color indexed="8"/>
      <name val="ＭＳ Ｐゴシック"/>
      <family val="3"/>
    </font>
    <font>
      <sz val="10"/>
      <color indexed="50"/>
      <name val="ＭＳ Ｐゴシック"/>
      <family val="3"/>
    </font>
    <font>
      <sz val="10"/>
      <color indexed="9"/>
      <name val="ＭＳ Ｐゴシック"/>
      <family val="3"/>
    </font>
    <font>
      <b/>
      <sz val="11"/>
      <name val="ＭＳ Ｐゴシック"/>
      <family val="3"/>
    </font>
    <font>
      <sz val="11"/>
      <color indexed="54"/>
      <name val="ＭＳ Ｐゴシック"/>
      <family val="3"/>
    </font>
    <font>
      <sz val="10"/>
      <color indexed="27"/>
      <name val="ＭＳ Ｐゴシック"/>
      <family val="3"/>
    </font>
    <font>
      <b/>
      <sz val="10"/>
      <color indexed="9"/>
      <name val="ＭＳ Ｐゴシック"/>
      <family val="3"/>
    </font>
    <font>
      <sz val="9"/>
      <color indexed="8"/>
      <name val="ＭＳ Ｐゴシック"/>
      <family val="3"/>
    </font>
    <font>
      <sz val="6"/>
      <color indexed="9"/>
      <name val="ＭＳ Ｐゴシック"/>
      <family val="3"/>
    </font>
    <font>
      <sz val="9"/>
      <color indexed="9"/>
      <name val="ＭＳ Ｐゴシック"/>
      <family val="3"/>
    </font>
    <font>
      <sz val="10"/>
      <name val="ＭＳ Ｐゴシック"/>
      <family val="3"/>
    </font>
    <font>
      <b/>
      <sz val="10"/>
      <name val="ＭＳ Ｐゴシック"/>
      <family val="3"/>
    </font>
    <font>
      <sz val="9"/>
      <name val="ＭＳ Ｐゴシック"/>
      <family val="3"/>
    </font>
    <font>
      <b/>
      <sz val="10"/>
      <color indexed="16"/>
      <name val="ＭＳ Ｐゴシック"/>
      <family val="3"/>
    </font>
    <font>
      <b/>
      <sz val="10"/>
      <color indexed="25"/>
      <name val="ＭＳ Ｐゴシック"/>
      <family val="3"/>
    </font>
    <font>
      <sz val="10"/>
      <color indexed="16"/>
      <name val="ＭＳ Ｐゴシック"/>
      <family val="3"/>
    </font>
    <font>
      <b/>
      <sz val="10"/>
      <color indexed="8"/>
      <name val="ＭＳ Ｐゴシック"/>
      <family val="3"/>
    </font>
    <font>
      <sz val="9"/>
      <color indexed="63"/>
      <name val="ＭＳ Ｐゴシック"/>
      <family val="3"/>
    </font>
  </fonts>
  <fills count="12">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50"/>
        <bgColor indexed="64"/>
      </patternFill>
    </fill>
    <fill>
      <patternFill patternType="solid">
        <fgColor indexed="53"/>
        <bgColor indexed="64"/>
      </patternFill>
    </fill>
    <fill>
      <patternFill patternType="solid">
        <fgColor indexed="55"/>
        <bgColor indexed="64"/>
      </patternFill>
    </fill>
    <fill>
      <patternFill patternType="solid">
        <fgColor indexed="27"/>
        <bgColor indexed="64"/>
      </patternFill>
    </fill>
    <fill>
      <patternFill patternType="solid">
        <fgColor indexed="23"/>
        <bgColor indexed="64"/>
      </patternFill>
    </fill>
    <fill>
      <patternFill patternType="solid">
        <fgColor indexed="26"/>
        <bgColor indexed="64"/>
      </patternFill>
    </fill>
    <fill>
      <patternFill patternType="solid">
        <fgColor indexed="22"/>
        <bgColor indexed="64"/>
      </patternFill>
    </fill>
    <fill>
      <patternFill patternType="solid">
        <fgColor indexed="54"/>
        <bgColor indexed="64"/>
      </patternFill>
    </fill>
  </fills>
  <borders count="13">
    <border>
      <left/>
      <right/>
      <top/>
      <bottom/>
      <diagonal/>
    </border>
    <border>
      <left style="hair">
        <color indexed="8"/>
      </left>
      <right style="hair">
        <color indexed="8"/>
      </right>
      <top style="hair">
        <color indexed="8"/>
      </top>
      <bottom>
        <color indexed="63"/>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color indexed="63"/>
      </top>
      <bottom>
        <color indexed="63"/>
      </bottom>
    </border>
  </borders>
  <cellStyleXfs count="29">
    <xf numFmtId="164" fontId="0" fillId="2" borderId="0">
      <alignment horizontal="center"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3" borderId="0" applyBorder="0" applyProtection="0">
      <alignment horizontal="left" vertical="center" indent="1"/>
    </xf>
    <xf numFmtId="164" fontId="3" fillId="4" borderId="0" applyBorder="0" applyProtection="0">
      <alignment horizontal="center" vertical="center"/>
    </xf>
    <xf numFmtId="164" fontId="4" fillId="5" borderId="0" applyBorder="0" applyProtection="0">
      <alignment horizontal="left" vertical="center" indent="1"/>
    </xf>
    <xf numFmtId="164" fontId="5" fillId="2" borderId="0" applyBorder="0" applyProtection="0">
      <alignment horizontal="center" vertical="center"/>
    </xf>
    <xf numFmtId="164" fontId="6" fillId="6" borderId="0" applyBorder="0" applyProtection="0">
      <alignment horizontal="center" vertical="center"/>
    </xf>
    <xf numFmtId="164" fontId="7" fillId="7" borderId="0" applyBorder="0" applyProtection="0">
      <alignment horizontal="center" vertical="center"/>
    </xf>
    <xf numFmtId="164" fontId="8" fillId="8" borderId="0" applyBorder="0" applyProtection="0">
      <alignment horizontal="center" vertical="center"/>
    </xf>
    <xf numFmtId="164" fontId="4" fillId="2" borderId="0" applyProtection="0">
      <alignment horizontal="center" vertical="center"/>
    </xf>
    <xf numFmtId="164" fontId="0" fillId="9" borderId="0" applyBorder="0" applyProtection="0">
      <alignment horizontal="center" vertical="center"/>
    </xf>
  </cellStyleXfs>
  <cellXfs count="121">
    <xf numFmtId="164" fontId="0" fillId="2" borderId="0" xfId="0" applyAlignment="1">
      <alignment horizontal="center" vertical="center"/>
    </xf>
    <xf numFmtId="164" fontId="0" fillId="2" borderId="0" xfId="28" applyFill="1" applyBorder="1" applyProtection="1">
      <alignment horizontal="center" vertical="center"/>
      <protection/>
    </xf>
    <xf numFmtId="164" fontId="9" fillId="2" borderId="0" xfId="0" applyFont="1" applyFill="1" applyBorder="1" applyAlignment="1">
      <alignment horizontal="left" vertical="center" indent="1"/>
    </xf>
    <xf numFmtId="164" fontId="2" fillId="2" borderId="0" xfId="0" applyFont="1" applyFill="1" applyAlignment="1">
      <alignment horizontal="center" vertical="center"/>
    </xf>
    <xf numFmtId="164" fontId="2" fillId="2" borderId="0" xfId="0" applyFont="1" applyFill="1" applyAlignment="1">
      <alignment horizontal="center" vertical="center"/>
    </xf>
    <xf numFmtId="165" fontId="10" fillId="2" borderId="0" xfId="0" applyNumberFormat="1" applyFont="1" applyFill="1" applyAlignment="1">
      <alignment horizontal="center" vertical="center"/>
    </xf>
    <xf numFmtId="164" fontId="2" fillId="2" borderId="0" xfId="27" applyFont="1" applyFill="1" applyProtection="1">
      <alignment horizontal="center" vertical="center"/>
      <protection/>
    </xf>
    <xf numFmtId="164" fontId="9" fillId="2" borderId="0" xfId="0" applyFont="1" applyFill="1" applyBorder="1" applyAlignment="1">
      <alignment horizontal="center" vertical="center"/>
    </xf>
    <xf numFmtId="164" fontId="11" fillId="2" borderId="0" xfId="0" applyFont="1" applyFill="1" applyBorder="1" applyAlignment="1" applyProtection="1">
      <alignment horizontal="left" vertical="center"/>
      <protection/>
    </xf>
    <xf numFmtId="164" fontId="12" fillId="2" borderId="0" xfId="0" applyFont="1" applyBorder="1" applyAlignment="1">
      <alignment horizontal="center" vertical="center"/>
    </xf>
    <xf numFmtId="164" fontId="0" fillId="2" borderId="0" xfId="0" applyBorder="1" applyAlignment="1">
      <alignment horizontal="center" vertical="center"/>
    </xf>
    <xf numFmtId="164" fontId="10" fillId="2" borderId="0" xfId="0" applyFont="1" applyFill="1" applyBorder="1" applyAlignment="1" applyProtection="1">
      <alignment horizontal="left" vertical="center"/>
      <protection/>
    </xf>
    <xf numFmtId="164" fontId="13" fillId="3" borderId="1" xfId="0" applyFont="1" applyFill="1" applyBorder="1" applyAlignment="1">
      <alignment horizontal="center" vertical="center"/>
    </xf>
    <xf numFmtId="164" fontId="14" fillId="2" borderId="0" xfId="0" applyFont="1" applyBorder="1" applyAlignment="1">
      <alignment horizontal="left" vertical="center"/>
    </xf>
    <xf numFmtId="164" fontId="8" fillId="8" borderId="2" xfId="0" applyFont="1" applyFill="1" applyBorder="1" applyAlignment="1">
      <alignment horizontal="center" vertical="center"/>
    </xf>
    <xf numFmtId="164" fontId="12" fillId="2" borderId="0" xfId="0" applyFont="1" applyAlignment="1">
      <alignment horizontal="center" vertical="center"/>
    </xf>
    <xf numFmtId="164" fontId="12" fillId="3" borderId="3" xfId="0" applyFont="1" applyFill="1" applyBorder="1" applyAlignment="1">
      <alignment horizontal="center" vertical="center"/>
    </xf>
    <xf numFmtId="164" fontId="2" fillId="3" borderId="4" xfId="0" applyFont="1" applyFill="1" applyBorder="1" applyAlignment="1">
      <alignment horizontal="center" vertical="center"/>
    </xf>
    <xf numFmtId="166" fontId="12" fillId="3" borderId="5" xfId="0" applyNumberFormat="1" applyFont="1" applyFill="1" applyBorder="1" applyAlignment="1">
      <alignment horizontal="center" vertical="center"/>
    </xf>
    <xf numFmtId="164" fontId="2" fillId="2" borderId="6" xfId="0" applyFont="1" applyFill="1" applyBorder="1" applyAlignment="1">
      <alignment horizontal="center" vertical="center"/>
    </xf>
    <xf numFmtId="164" fontId="2" fillId="2" borderId="7" xfId="0" applyFont="1" applyFill="1" applyBorder="1" applyAlignment="1">
      <alignment horizontal="center" vertical="center"/>
    </xf>
    <xf numFmtId="164" fontId="12" fillId="2" borderId="0" xfId="0" applyFont="1" applyAlignment="1">
      <alignment horizontal="center" vertical="center"/>
    </xf>
    <xf numFmtId="164" fontId="2" fillId="2" borderId="8" xfId="0" applyFont="1" applyFill="1" applyBorder="1" applyAlignment="1">
      <alignment horizontal="center" vertical="center"/>
    </xf>
    <xf numFmtId="166" fontId="15" fillId="2" borderId="9" xfId="0" applyNumberFormat="1" applyFont="1" applyBorder="1" applyAlignment="1">
      <alignment horizontal="center" vertical="center"/>
    </xf>
    <xf numFmtId="166" fontId="12" fillId="0" borderId="9" xfId="0" applyNumberFormat="1" applyFont="1" applyFill="1" applyBorder="1" applyAlignment="1">
      <alignment horizontal="center" vertical="center"/>
    </xf>
    <xf numFmtId="166" fontId="15" fillId="2" borderId="10" xfId="0" applyNumberFormat="1" applyFont="1" applyFill="1" applyBorder="1" applyAlignment="1">
      <alignment horizontal="center" vertical="center"/>
    </xf>
    <xf numFmtId="164" fontId="14" fillId="2" borderId="0" xfId="0" applyFont="1" applyBorder="1" applyAlignment="1">
      <alignment horizontal="left" vertical="center" wrapText="1"/>
    </xf>
    <xf numFmtId="164" fontId="16" fillId="2" borderId="6" xfId="0" applyNumberFormat="1" applyFont="1" applyBorder="1" applyAlignment="1">
      <alignment horizontal="center" vertical="center"/>
    </xf>
    <xf numFmtId="164" fontId="16" fillId="2" borderId="7" xfId="0" applyNumberFormat="1" applyFont="1" applyBorder="1" applyAlignment="1">
      <alignment horizontal="center" vertical="center"/>
    </xf>
    <xf numFmtId="164" fontId="8" fillId="5" borderId="1" xfId="0" applyFont="1" applyFill="1" applyBorder="1" applyAlignment="1">
      <alignment horizontal="center" vertical="center"/>
    </xf>
    <xf numFmtId="164" fontId="12" fillId="5" borderId="3" xfId="0" applyFont="1" applyFill="1" applyBorder="1" applyAlignment="1">
      <alignment horizontal="center" vertical="center"/>
    </xf>
    <xf numFmtId="164" fontId="4" fillId="5" borderId="4" xfId="0" applyFont="1" applyFill="1" applyBorder="1" applyAlignment="1">
      <alignment horizontal="center" vertical="center"/>
    </xf>
    <xf numFmtId="166" fontId="4" fillId="5" borderId="5" xfId="0" applyNumberFormat="1" applyFont="1" applyFill="1" applyBorder="1" applyAlignment="1">
      <alignment horizontal="center" vertical="center"/>
    </xf>
    <xf numFmtId="164" fontId="12" fillId="2" borderId="7" xfId="0" applyFont="1" applyBorder="1" applyAlignment="1">
      <alignment horizontal="center" vertical="center"/>
    </xf>
    <xf numFmtId="166" fontId="15" fillId="2" borderId="0" xfId="0" applyNumberFormat="1" applyFont="1" applyBorder="1" applyAlignment="1">
      <alignment horizontal="center" vertical="center"/>
    </xf>
    <xf numFmtId="166" fontId="12" fillId="0" borderId="0" xfId="0" applyNumberFormat="1" applyFont="1" applyFill="1" applyBorder="1" applyAlignment="1">
      <alignment horizontal="center" vertical="center"/>
    </xf>
    <xf numFmtId="166" fontId="15" fillId="2" borderId="7" xfId="0" applyNumberFormat="1" applyFont="1" applyFill="1" applyBorder="1" applyAlignment="1">
      <alignment horizontal="center" vertical="center"/>
    </xf>
    <xf numFmtId="166" fontId="12" fillId="2" borderId="8" xfId="0" applyNumberFormat="1" applyFont="1" applyBorder="1" applyAlignment="1">
      <alignment horizontal="center" vertical="center"/>
    </xf>
    <xf numFmtId="166" fontId="12" fillId="2" borderId="10" xfId="0" applyNumberFormat="1" applyFont="1" applyBorder="1" applyAlignment="1">
      <alignment horizontal="center" vertical="center"/>
    </xf>
    <xf numFmtId="164" fontId="0" fillId="2" borderId="0" xfId="0" applyFont="1" applyBorder="1" applyAlignment="1">
      <alignment horizontal="left" vertical="center"/>
    </xf>
    <xf numFmtId="164" fontId="13" fillId="10" borderId="2" xfId="0" applyFont="1" applyFill="1" applyBorder="1" applyAlignment="1">
      <alignment horizontal="center" vertical="center"/>
    </xf>
    <xf numFmtId="164" fontId="12" fillId="2" borderId="6" xfId="0" applyFont="1" applyBorder="1" applyAlignment="1">
      <alignment horizontal="center" vertical="center"/>
    </xf>
    <xf numFmtId="164" fontId="17" fillId="2" borderId="7" xfId="0" applyNumberFormat="1" applyFont="1" applyBorder="1" applyAlignment="1">
      <alignment horizontal="center" vertical="center"/>
    </xf>
    <xf numFmtId="164" fontId="13" fillId="2" borderId="0" xfId="0" applyFont="1" applyAlignment="1">
      <alignment horizontal="center" vertical="center"/>
    </xf>
    <xf numFmtId="164" fontId="18" fillId="9" borderId="1" xfId="0" applyFont="1" applyFill="1" applyBorder="1" applyAlignment="1">
      <alignment horizontal="center" vertical="center"/>
    </xf>
    <xf numFmtId="166" fontId="17" fillId="2" borderId="7" xfId="0" applyNumberFormat="1" applyFont="1" applyFill="1" applyBorder="1" applyAlignment="1">
      <alignment horizontal="center" vertical="center"/>
    </xf>
    <xf numFmtId="164" fontId="2" fillId="9" borderId="3" xfId="0" applyFont="1" applyFill="1" applyBorder="1" applyAlignment="1">
      <alignment horizontal="center" vertical="center"/>
    </xf>
    <xf numFmtId="164" fontId="2" fillId="9" borderId="4" xfId="0" applyFont="1" applyFill="1" applyBorder="1" applyAlignment="1">
      <alignment horizontal="center" vertical="center"/>
    </xf>
    <xf numFmtId="166" fontId="2" fillId="9" borderId="5" xfId="0" applyNumberFormat="1" applyFont="1" applyFill="1" applyBorder="1" applyAlignment="1">
      <alignment horizontal="center" vertical="center"/>
    </xf>
    <xf numFmtId="164" fontId="12" fillId="2" borderId="8" xfId="0" applyFont="1" applyBorder="1" applyAlignment="1">
      <alignment horizontal="center" vertical="center"/>
    </xf>
    <xf numFmtId="164" fontId="12" fillId="2" borderId="10" xfId="0" applyNumberFormat="1" applyFont="1" applyBorder="1" applyAlignment="1">
      <alignment horizontal="center" vertical="center"/>
    </xf>
    <xf numFmtId="166" fontId="15" fillId="2" borderId="0" xfId="0" applyNumberFormat="1" applyFont="1" applyFill="1" applyBorder="1" applyAlignment="1">
      <alignment horizontal="center" vertical="center"/>
    </xf>
    <xf numFmtId="164" fontId="12" fillId="2" borderId="0" xfId="0" applyFont="1" applyBorder="1" applyAlignment="1">
      <alignment horizontal="left" vertical="center"/>
    </xf>
    <xf numFmtId="166" fontId="15" fillId="2" borderId="9" xfId="0" applyNumberFormat="1" applyFont="1" applyFill="1" applyBorder="1" applyAlignment="1">
      <alignment horizontal="center" vertical="center"/>
    </xf>
    <xf numFmtId="167" fontId="9" fillId="2" borderId="0" xfId="0" applyNumberFormat="1" applyFont="1" applyBorder="1" applyAlignment="1">
      <alignment horizontal="left" vertical="center"/>
    </xf>
    <xf numFmtId="164" fontId="8" fillId="4" borderId="1" xfId="0" applyFont="1" applyFill="1" applyBorder="1" applyAlignment="1">
      <alignment horizontal="center" vertical="center"/>
    </xf>
    <xf numFmtId="164" fontId="2" fillId="4" borderId="3" xfId="0" applyFont="1" applyFill="1" applyBorder="1" applyAlignment="1">
      <alignment horizontal="center" vertical="center"/>
    </xf>
    <xf numFmtId="164" fontId="4" fillId="4" borderId="4" xfId="0" applyFont="1" applyFill="1" applyBorder="1" applyAlignment="1">
      <alignment horizontal="center" vertical="center"/>
    </xf>
    <xf numFmtId="166" fontId="4" fillId="4" borderId="5" xfId="0" applyNumberFormat="1" applyFont="1" applyFill="1" applyBorder="1" applyAlignment="1">
      <alignment horizontal="center" vertical="center"/>
    </xf>
    <xf numFmtId="164" fontId="18" fillId="7" borderId="1" xfId="0" applyFont="1" applyFill="1" applyBorder="1" applyAlignment="1">
      <alignment horizontal="center" vertical="center"/>
    </xf>
    <xf numFmtId="164" fontId="2" fillId="7" borderId="3" xfId="0" applyFont="1" applyFill="1" applyBorder="1" applyAlignment="1">
      <alignment horizontal="center" vertical="center"/>
    </xf>
    <xf numFmtId="164" fontId="2" fillId="7" borderId="4" xfId="0" applyFont="1" applyFill="1" applyBorder="1" applyAlignment="1">
      <alignment horizontal="center" vertical="center"/>
    </xf>
    <xf numFmtId="166" fontId="2" fillId="7" borderId="5" xfId="0" applyNumberFormat="1" applyFont="1" applyFill="1" applyBorder="1" applyAlignment="1">
      <alignment horizontal="center" vertical="center"/>
    </xf>
    <xf numFmtId="166" fontId="18" fillId="2" borderId="0" xfId="0" applyNumberFormat="1" applyFont="1" applyFill="1" applyBorder="1" applyAlignment="1">
      <alignment horizontal="center" vertical="center"/>
    </xf>
    <xf numFmtId="164" fontId="0" fillId="2" borderId="0" xfId="0" applyAlignment="1">
      <alignment horizontal="left" vertical="center"/>
    </xf>
    <xf numFmtId="166" fontId="18" fillId="2" borderId="9" xfId="0" applyNumberFormat="1" applyFont="1" applyFill="1" applyBorder="1" applyAlignment="1">
      <alignment horizontal="center" vertical="center"/>
    </xf>
    <xf numFmtId="164" fontId="19" fillId="2" borderId="0" xfId="0" applyFont="1" applyBorder="1" applyAlignment="1">
      <alignment horizontal="left" vertical="center" wrapText="1"/>
    </xf>
    <xf numFmtId="164" fontId="4" fillId="8" borderId="2" xfId="0" applyFont="1" applyFill="1" applyBorder="1" applyAlignment="1">
      <alignment horizontal="center" vertical="center"/>
    </xf>
    <xf numFmtId="164" fontId="0" fillId="2" borderId="8" xfId="0" applyBorder="1" applyAlignment="1">
      <alignment horizontal="center" vertical="center"/>
    </xf>
    <xf numFmtId="164" fontId="9" fillId="9" borderId="8" xfId="0" applyFont="1" applyFill="1" applyBorder="1" applyAlignment="1">
      <alignment horizontal="center" vertical="center"/>
    </xf>
    <xf numFmtId="164" fontId="11" fillId="4" borderId="11" xfId="0" applyFont="1" applyFill="1" applyBorder="1" applyAlignment="1">
      <alignment horizontal="center" vertical="center"/>
    </xf>
    <xf numFmtId="164" fontId="19" fillId="7" borderId="10" xfId="0" applyFont="1" applyFill="1" applyBorder="1" applyAlignment="1">
      <alignment horizontal="center" vertical="center"/>
    </xf>
    <xf numFmtId="164" fontId="0" fillId="2" borderId="6" xfId="0" applyFont="1" applyBorder="1" applyAlignment="1">
      <alignment horizontal="center" vertical="center"/>
    </xf>
    <xf numFmtId="168" fontId="17" fillId="2" borderId="12" xfId="0" applyNumberFormat="1" applyFont="1" applyBorder="1" applyAlignment="1">
      <alignment horizontal="center" vertical="center"/>
    </xf>
    <xf numFmtId="168" fontId="17" fillId="2" borderId="7" xfId="0" applyNumberFormat="1" applyFont="1" applyBorder="1" applyAlignment="1">
      <alignment horizontal="center" vertical="center"/>
    </xf>
    <xf numFmtId="168" fontId="17" fillId="2" borderId="6" xfId="0" applyNumberFormat="1" applyFont="1" applyBorder="1" applyAlignment="1">
      <alignment horizontal="center" vertical="center"/>
    </xf>
    <xf numFmtId="164" fontId="0" fillId="2" borderId="8" xfId="0" applyFont="1" applyBorder="1" applyAlignment="1">
      <alignment horizontal="center" vertical="center"/>
    </xf>
    <xf numFmtId="168" fontId="17" fillId="2" borderId="8" xfId="0" applyNumberFormat="1" applyFont="1" applyBorder="1" applyAlignment="1">
      <alignment horizontal="center" vertical="center"/>
    </xf>
    <xf numFmtId="168" fontId="17" fillId="2" borderId="11" xfId="0" applyNumberFormat="1" applyFont="1" applyBorder="1" applyAlignment="1">
      <alignment horizontal="center" vertical="center"/>
    </xf>
    <xf numFmtId="168" fontId="17" fillId="2" borderId="10" xfId="0" applyNumberFormat="1" applyFont="1" applyBorder="1" applyAlignment="1">
      <alignment horizontal="center" vertical="center"/>
    </xf>
    <xf numFmtId="165" fontId="12" fillId="2" borderId="0" xfId="0" applyNumberFormat="1" applyFont="1" applyAlignment="1">
      <alignment horizontal="center" vertical="center"/>
    </xf>
    <xf numFmtId="164" fontId="0" fillId="2" borderId="0" xfId="0" applyNumberFormat="1" applyAlignment="1">
      <alignment horizontal="center" vertical="center"/>
    </xf>
    <xf numFmtId="164" fontId="0" fillId="2" borderId="0" xfId="0" applyAlignment="1">
      <alignment horizontal="center" vertical="center"/>
    </xf>
    <xf numFmtId="168" fontId="0" fillId="2" borderId="0" xfId="0" applyNumberFormat="1" applyAlignment="1">
      <alignment horizontal="center" vertical="center"/>
    </xf>
    <xf numFmtId="164" fontId="12" fillId="2" borderId="0" xfId="0" applyNumberFormat="1" applyFont="1" applyBorder="1" applyAlignment="1">
      <alignment horizontal="center" vertical="center"/>
    </xf>
    <xf numFmtId="164" fontId="12" fillId="2" borderId="0" xfId="0" applyFont="1" applyBorder="1" applyAlignment="1">
      <alignment horizontal="center" vertical="center"/>
    </xf>
    <xf numFmtId="168" fontId="0" fillId="2" borderId="0" xfId="0" applyNumberFormat="1" applyFont="1" applyBorder="1" applyAlignment="1">
      <alignment horizontal="center" vertical="center"/>
    </xf>
    <xf numFmtId="167" fontId="0" fillId="2" borderId="9" xfId="0" applyNumberFormat="1" applyFont="1" applyBorder="1" applyAlignment="1">
      <alignment horizontal="center" vertical="center"/>
    </xf>
    <xf numFmtId="165" fontId="12" fillId="2" borderId="0" xfId="0" applyNumberFormat="1" applyFont="1" applyFill="1" applyBorder="1" applyAlignment="1">
      <alignment horizontal="center" vertical="center"/>
    </xf>
    <xf numFmtId="164" fontId="12" fillId="2" borderId="4" xfId="0" applyFont="1" applyBorder="1" applyAlignment="1">
      <alignment horizontal="center" vertical="center"/>
    </xf>
    <xf numFmtId="165" fontId="12" fillId="3" borderId="4" xfId="0" applyNumberFormat="1" applyFont="1" applyFill="1" applyBorder="1" applyAlignment="1">
      <alignment horizontal="center" vertical="center"/>
    </xf>
    <xf numFmtId="164" fontId="12" fillId="2" borderId="4" xfId="0" applyNumberFormat="1" applyFont="1" applyBorder="1" applyAlignment="1">
      <alignment horizontal="center" vertical="center"/>
    </xf>
    <xf numFmtId="167" fontId="0" fillId="2" borderId="4" xfId="0" applyNumberFormat="1" applyBorder="1" applyAlignment="1">
      <alignment horizontal="center" vertical="center"/>
    </xf>
    <xf numFmtId="169" fontId="12" fillId="2" borderId="4" xfId="0" applyNumberFormat="1" applyFont="1" applyBorder="1" applyAlignment="1">
      <alignment horizontal="center" vertical="center"/>
    </xf>
    <xf numFmtId="168" fontId="0" fillId="2" borderId="4" xfId="0" applyNumberFormat="1" applyBorder="1" applyAlignment="1">
      <alignment horizontal="center" vertical="center"/>
    </xf>
    <xf numFmtId="164" fontId="0" fillId="2" borderId="4" xfId="0" applyBorder="1" applyAlignment="1">
      <alignment horizontal="center" vertical="center"/>
    </xf>
    <xf numFmtId="166" fontId="12" fillId="2" borderId="4" xfId="0" applyNumberFormat="1" applyFont="1" applyBorder="1" applyAlignment="1">
      <alignment horizontal="center" vertical="center"/>
    </xf>
    <xf numFmtId="167" fontId="0" fillId="2" borderId="9" xfId="0" applyNumberFormat="1" applyBorder="1" applyAlignment="1">
      <alignment horizontal="right" vertical="center"/>
    </xf>
    <xf numFmtId="164" fontId="12" fillId="2" borderId="9" xfId="0" applyFont="1" applyBorder="1" applyAlignment="1">
      <alignment horizontal="center" vertical="center"/>
    </xf>
    <xf numFmtId="165" fontId="12" fillId="3" borderId="9" xfId="0" applyNumberFormat="1" applyFont="1" applyFill="1" applyBorder="1" applyAlignment="1">
      <alignment horizontal="center" vertical="center"/>
    </xf>
    <xf numFmtId="164" fontId="12" fillId="2" borderId="9" xfId="0" applyNumberFormat="1" applyFont="1" applyBorder="1" applyAlignment="1">
      <alignment horizontal="center" vertical="center"/>
    </xf>
    <xf numFmtId="167" fontId="0" fillId="2" borderId="9" xfId="0" applyNumberFormat="1" applyBorder="1" applyAlignment="1">
      <alignment horizontal="center" vertical="center"/>
    </xf>
    <xf numFmtId="169" fontId="12" fillId="2" borderId="9" xfId="0" applyNumberFormat="1" applyFont="1" applyBorder="1" applyAlignment="1">
      <alignment horizontal="center" vertical="center"/>
    </xf>
    <xf numFmtId="168" fontId="0" fillId="2" borderId="9" xfId="0" applyNumberFormat="1" applyBorder="1" applyAlignment="1">
      <alignment horizontal="center" vertical="center"/>
    </xf>
    <xf numFmtId="164" fontId="0" fillId="2" borderId="9" xfId="0" applyBorder="1" applyAlignment="1">
      <alignment horizontal="center" vertical="center"/>
    </xf>
    <xf numFmtId="166" fontId="12" fillId="2" borderId="9" xfId="0" applyNumberFormat="1" applyFont="1" applyBorder="1" applyAlignment="1">
      <alignment horizontal="center" vertical="center"/>
    </xf>
    <xf numFmtId="165" fontId="4" fillId="5" borderId="0" xfId="0" applyNumberFormat="1" applyFont="1" applyFill="1" applyBorder="1" applyAlignment="1">
      <alignment horizontal="center" vertical="center"/>
    </xf>
    <xf numFmtId="167" fontId="0" fillId="2" borderId="0" xfId="0" applyNumberFormat="1" applyBorder="1" applyAlignment="1">
      <alignment horizontal="center" vertical="center"/>
    </xf>
    <xf numFmtId="169" fontId="12" fillId="2" borderId="0" xfId="0" applyNumberFormat="1" applyFont="1" applyBorder="1" applyAlignment="1">
      <alignment horizontal="center" vertical="center"/>
    </xf>
    <xf numFmtId="168" fontId="0" fillId="2" borderId="0" xfId="0" applyNumberFormat="1" applyBorder="1" applyAlignment="1">
      <alignment horizontal="center" vertical="center"/>
    </xf>
    <xf numFmtId="166" fontId="12" fillId="2" borderId="0" xfId="0" applyNumberFormat="1" applyFont="1" applyBorder="1" applyAlignment="1">
      <alignment horizontal="center" vertical="center"/>
    </xf>
    <xf numFmtId="167" fontId="0" fillId="2" borderId="0" xfId="0" applyNumberFormat="1" applyBorder="1" applyAlignment="1">
      <alignment horizontal="right" vertical="center"/>
    </xf>
    <xf numFmtId="165" fontId="4" fillId="5" borderId="9" xfId="0" applyNumberFormat="1" applyFont="1" applyFill="1" applyBorder="1" applyAlignment="1">
      <alignment horizontal="center" vertical="center"/>
    </xf>
    <xf numFmtId="165" fontId="2" fillId="9" borderId="0" xfId="0" applyNumberFormat="1" applyFont="1" applyFill="1" applyBorder="1" applyAlignment="1">
      <alignment horizontal="center" vertical="center"/>
    </xf>
    <xf numFmtId="164" fontId="12" fillId="2" borderId="0" xfId="0" applyNumberFormat="1" applyFont="1" applyAlignment="1">
      <alignment horizontal="center" vertical="center"/>
    </xf>
    <xf numFmtId="165" fontId="2" fillId="9" borderId="9" xfId="0" applyNumberFormat="1" applyFont="1" applyFill="1" applyBorder="1" applyAlignment="1">
      <alignment horizontal="center" vertical="center"/>
    </xf>
    <xf numFmtId="165" fontId="4" fillId="4" borderId="0" xfId="0" applyNumberFormat="1" applyFont="1" applyFill="1" applyBorder="1" applyAlignment="1">
      <alignment horizontal="center" vertical="center"/>
    </xf>
    <xf numFmtId="165" fontId="4" fillId="4" borderId="9" xfId="0" applyNumberFormat="1" applyFont="1" applyFill="1" applyBorder="1" applyAlignment="1">
      <alignment horizontal="center" vertical="center"/>
    </xf>
    <xf numFmtId="165" fontId="2" fillId="7" borderId="0" xfId="0" applyNumberFormat="1" applyFont="1" applyFill="1" applyBorder="1" applyAlignment="1">
      <alignment horizontal="center" vertical="center"/>
    </xf>
    <xf numFmtId="165" fontId="2" fillId="7" borderId="9" xfId="0" applyNumberFormat="1" applyFont="1" applyFill="1" applyBorder="1" applyAlignment="1">
      <alignment horizontal="center" vertical="center"/>
    </xf>
    <xf numFmtId="164" fontId="4" fillId="11" borderId="9" xfId="0" applyFont="1" applyFill="1" applyBorder="1" applyAlignment="1">
      <alignment horizontal="center" vertical="center"/>
    </xf>
  </cellXfs>
  <cellStyles count="15">
    <cellStyle name="Normal" xfId="0"/>
    <cellStyle name="Comma" xfId="15"/>
    <cellStyle name="Comma [0]" xfId="16"/>
    <cellStyle name="Currency" xfId="17"/>
    <cellStyle name="Currency [0]" xfId="18"/>
    <cellStyle name="Percent" xfId="19"/>
    <cellStyle name="デザートドラゴン" xfId="20"/>
    <cellStyle name="プレインドラゴン" xfId="21"/>
    <cellStyle name="イフリート" xfId="22"/>
    <cellStyle name="ＴＯＤＡＹ" xfId="23"/>
    <cellStyle name="ＰＡＳＴ" xfId="24"/>
    <cellStyle name="イエティ" xfId="25"/>
    <cellStyle name="メンテ" xfId="26"/>
    <cellStyle name="ＮＥＸＴ" xfId="27"/>
    <cellStyle name="マンモス" xfId="28"/>
  </cellStyles>
  <dxfs count="9">
    <dxf>
      <font>
        <b val="0"/>
        <i val="0"/>
        <u val="none"/>
        <strike val="0"/>
        <sz val="10"/>
        <color rgb="FF94BD5E"/>
      </font>
      <fill>
        <patternFill patternType="solid">
          <fgColor rgb="FFB3B3B3"/>
          <bgColor rgb="FF94BD5E"/>
        </patternFill>
      </fill>
      <border/>
    </dxf>
    <dxf>
      <font>
        <b/>
        <i val="0"/>
        <u val="none"/>
        <strike val="0"/>
        <sz val="10"/>
        <color rgb="FFFFFFFF"/>
      </font>
      <fill>
        <patternFill patternType="solid">
          <fgColor rgb="FF666666"/>
          <bgColor rgb="FF808080"/>
        </patternFill>
      </fill>
      <border/>
    </dxf>
    <dxf>
      <font>
        <b val="0"/>
        <i val="0"/>
        <u val="none"/>
        <strike val="0"/>
        <sz val="10"/>
        <color rgb="FF000000"/>
      </font>
      <fill>
        <patternFill patternType="solid">
          <fgColor rgb="FFCCFFCC"/>
          <bgColor rgb="FFFFFF99"/>
        </patternFill>
      </fill>
      <border/>
    </dxf>
    <dxf>
      <font>
        <b val="0"/>
        <i val="0"/>
        <u val="none"/>
        <strike val="0"/>
        <sz val="10"/>
        <color rgb="FFFFFFFF"/>
      </font>
      <fill>
        <patternFill patternType="solid">
          <fgColor rgb="FFFF8080"/>
          <bgColor rgb="FFFF6633"/>
        </patternFill>
      </fill>
      <border/>
    </dxf>
    <dxf>
      <font>
        <b val="0"/>
        <i val="0"/>
        <u val="none"/>
        <strike val="0"/>
        <sz val="10"/>
        <color rgb="FFCCFFFF"/>
      </font>
      <fill>
        <patternFill patternType="solid">
          <fgColor rgb="FFCCFFFF"/>
          <bgColor rgb="FFCCFFFF"/>
        </patternFill>
      </fill>
      <border/>
    </dxf>
    <dxf>
      <font>
        <b val="0"/>
        <color rgb="FF333333"/>
      </font>
      <fill>
        <patternFill patternType="solid">
          <fgColor rgb="FFFFFFFF"/>
          <bgColor rgb="FFE6E6E6"/>
        </patternFill>
      </fill>
      <border/>
    </dxf>
    <dxf>
      <font>
        <b val="0"/>
        <i val="0"/>
        <u val="none"/>
        <strike val="0"/>
        <sz val="11"/>
        <color rgb="FF666666"/>
      </font>
      <fill>
        <patternFill patternType="solid">
          <fgColor rgb="FFC0C0C0"/>
          <bgColor rgb="FFB3B3B3"/>
        </patternFill>
      </fill>
      <border/>
    </dxf>
    <dxf>
      <font>
        <b/>
        <i val="0"/>
        <u val="none"/>
        <strike val="0"/>
        <sz val="11"/>
        <color rgb="FF000000"/>
      </font>
      <fill>
        <patternFill patternType="solid">
          <fgColor rgb="FFE6E6E6"/>
          <bgColor rgb="FFFFFFFF"/>
        </patternFill>
      </fill>
      <border/>
    </dxf>
    <dxf>
      <font>
        <b val="0"/>
        <color rgb="FF333333"/>
      </font>
      <fill>
        <patternFill patternType="solid">
          <fgColor rgb="FFE6E6E6"/>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284C"/>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4BD5E"/>
      <rgbColor rgb="00FFCC00"/>
      <rgbColor rgb="00FF9900"/>
      <rgbColor rgb="00FF6633"/>
      <rgbColor rgb="00666666"/>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00"/>
  <sheetViews>
    <sheetView workbookViewId="0" topLeftCell="A95">
      <selection activeCell="C2" sqref="C2"/>
    </sheetView>
  </sheetViews>
  <sheetFormatPr defaultColWidth="13.7109375" defaultRowHeight="12"/>
  <cols>
    <col min="1" max="1" width="2.140625" style="1" customWidth="1"/>
    <col min="2" max="2" width="19.57421875" style="2" customWidth="1"/>
    <col min="3" max="3" width="20.7109375" style="3" customWidth="1"/>
    <col min="4" max="4" width="2.57421875" style="4" customWidth="1"/>
    <col min="5" max="5" width="20.7109375" style="3" customWidth="1"/>
    <col min="6" max="6" width="2.140625" style="5" customWidth="1"/>
    <col min="7" max="16384" width="12.7109375" style="0" customWidth="1"/>
  </cols>
  <sheetData>
    <row r="1" spans="1:256" s="9" customFormat="1" ht="12.75">
      <c r="A1" s="1"/>
      <c r="B1" s="2"/>
      <c r="C1" s="6" t="s">
        <v>0</v>
      </c>
      <c r="D1" s="7"/>
      <c r="E1" s="6" t="s">
        <v>1</v>
      </c>
      <c r="F1" s="8"/>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c r="IE1"/>
      <c r="IF1"/>
      <c r="IG1"/>
      <c r="IH1"/>
      <c r="II1"/>
      <c r="IJ1"/>
      <c r="IK1"/>
      <c r="IL1"/>
      <c r="IM1"/>
      <c r="IN1"/>
      <c r="IO1"/>
      <c r="IP1"/>
      <c r="IQ1"/>
      <c r="IR1"/>
      <c r="IS1"/>
      <c r="IT1"/>
      <c r="IU1"/>
      <c r="IV1"/>
    </row>
    <row r="2" spans="1:256" s="9" customFormat="1" ht="12.75">
      <c r="A2" s="1"/>
      <c r="B2" s="2" t="str">
        <f>IF(C2&lt;='入力シート'!G3,VLOOKUP(ROW(B2)-1,grp_予想時間算出シート_順番時間種別,5,0)," ")</f>
        <v>3ch イエティ</v>
      </c>
      <c r="C2" s="6">
        <f>IF(VLOOKUP(ROW(C2)-1,grp_予想時間算出シート_順番時間種別,2,0)&lt;='入力シート'!G3,VLOOKUP(ROW(C2)-1,grp_予想時間算出シート_順番時間種別,2,0)," ")</f>
        <v>39443.59788194444</v>
      </c>
      <c r="D2" s="7" t="str">
        <f>IF(C2&lt;='入力シート'!G3,"-"," ")</f>
        <v>-</v>
      </c>
      <c r="E2" s="6">
        <f>IF(C2&lt;='入力シート'!G3,VLOOKUP(ROW(E2)-1,grp_予想時間算出シート_順番時間種別,6,0)," ")</f>
        <v>39443.59961805555</v>
      </c>
      <c r="F2" s="11" t="str">
        <f>IF(C2&lt;='入力シート'!G3,VLOOKUP(ROW(F2)-1,grp_予想時間算出シート_順番時間種別,4,0)," ")</f>
        <v>Y</v>
      </c>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c r="IE2"/>
      <c r="IF2"/>
      <c r="IG2"/>
      <c r="IH2"/>
      <c r="II2"/>
      <c r="IJ2"/>
      <c r="IK2"/>
      <c r="IL2"/>
      <c r="IM2"/>
      <c r="IN2"/>
      <c r="IO2"/>
      <c r="IP2"/>
      <c r="IQ2"/>
      <c r="IR2"/>
      <c r="IS2"/>
      <c r="IT2"/>
      <c r="IU2"/>
      <c r="IV2"/>
    </row>
    <row r="3" spans="1:256" s="9" customFormat="1" ht="12.75">
      <c r="A3" s="1"/>
      <c r="B3" s="2" t="str">
        <f>IF(C3&lt;='入力シート'!G3,VLOOKUP(ROW(B3)-1,grp_予想時間算出シート_順番時間種別,5,0)," ")</f>
        <v>3ch プレインドラゴン</v>
      </c>
      <c r="C3" s="6">
        <f>IF(VLOOKUP(ROW(C3)-1,grp_予想時間算出シート_順番時間種別,2,0)&lt;='入力シート'!G3,VLOOKUP(ROW(C3)-1,grp_予想時間算出シート_順番時間種別,2,0)," ")</f>
        <v>39443.59789351852</v>
      </c>
      <c r="D3" s="7" t="str">
        <f>IF(C3&lt;='入力シート'!G3,"-"," ")</f>
        <v>-</v>
      </c>
      <c r="E3" s="6">
        <f>IF(C3&lt;='入力シート'!G3,VLOOKUP(ROW(E3)-1,grp_予想時間算出シート_順番時間種別,6,0)," ")</f>
        <v>39443.604837962965</v>
      </c>
      <c r="F3" s="11" t="str">
        <f>IF(C3&lt;='入力シート'!G3,VLOOKUP(ROW(F3)-1,grp_予想時間算出シート_順番時間種別,4,0)," ")</f>
        <v>P</v>
      </c>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c r="IE3"/>
      <c r="IF3"/>
      <c r="IG3"/>
      <c r="IH3"/>
      <c r="II3"/>
      <c r="IJ3"/>
      <c r="IK3"/>
      <c r="IL3"/>
      <c r="IM3"/>
      <c r="IN3"/>
      <c r="IO3"/>
      <c r="IP3"/>
      <c r="IQ3"/>
      <c r="IR3"/>
      <c r="IS3"/>
      <c r="IT3"/>
      <c r="IU3"/>
      <c r="IV3"/>
    </row>
    <row r="4" spans="1:256" s="9" customFormat="1" ht="12.75">
      <c r="A4" s="1"/>
      <c r="B4" s="2" t="str">
        <f>IF(C4&lt;='入力シート'!G3,VLOOKUP(ROW(B4)-1,grp_予想時間算出シート_順番時間種別,5,0)," ")</f>
        <v>デザートドラゴン</v>
      </c>
      <c r="C4" s="6">
        <f>IF(VLOOKUP(ROW(C4)-1,grp_予想時間算出シート_順番時間種別,2,0)&lt;='入力シート'!G3,VLOOKUP(ROW(C4)-1,grp_予想時間算出シート_順番時間種別,2,0)," ")</f>
        <v>39443.63560185185</v>
      </c>
      <c r="D4" s="7" t="str">
        <f>IF(C4&lt;='入力シート'!G3,"-"," ")</f>
        <v>-</v>
      </c>
      <c r="E4" s="6">
        <f>IF(C4&lt;='入力シート'!G3,VLOOKUP(ROW(E4)-1,grp_予想時間算出シート_順番時間種別,6,0)," ")</f>
        <v>39443.64601851851</v>
      </c>
      <c r="F4" s="11" t="str">
        <f>IF(C4&lt;='入力シート'!G3,VLOOKUP(ROW(F4)-1,grp_予想時間算出シート_順番時間種別,4,0)," ")</f>
        <v>D</v>
      </c>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c r="IE4"/>
      <c r="IF4"/>
      <c r="IG4"/>
      <c r="IH4"/>
      <c r="II4"/>
      <c r="IJ4"/>
      <c r="IK4"/>
      <c r="IL4"/>
      <c r="IM4"/>
      <c r="IN4"/>
      <c r="IO4"/>
      <c r="IP4"/>
      <c r="IQ4"/>
      <c r="IR4"/>
      <c r="IS4"/>
      <c r="IT4"/>
      <c r="IU4"/>
      <c r="IV4"/>
    </row>
    <row r="5" spans="1:256" s="9" customFormat="1" ht="12.75">
      <c r="A5" s="1"/>
      <c r="B5" s="2" t="str">
        <f>IF(C5&lt;='入力シート'!G3,VLOOKUP(ROW(B5)-1,grp_予想時間算出シート_順番時間種別,5,0)," ")</f>
        <v>7ch マンモス</v>
      </c>
      <c r="C5" s="6">
        <f>IF(VLOOKUP(ROW(C5)-1,grp_予想時間算出シート_順番時間種別,2,0)&lt;='入力シート'!G3,VLOOKUP(ROW(C5)-1,grp_予想時間算出シート_順番時間種別,2,0)," ")</f>
        <v>39443.69458333333</v>
      </c>
      <c r="D5" s="7" t="str">
        <f>IF(C5&lt;='入力シート'!G3,"-"," ")</f>
        <v>-</v>
      </c>
      <c r="E5" s="6">
        <f>IF(C5&lt;='入力シート'!G3,VLOOKUP(ROW(E5)-1,grp_予想時間算出シート_順番時間種別,6,0)," ")</f>
        <v>39443.69597222222</v>
      </c>
      <c r="F5" s="11" t="str">
        <f>IF(C5&lt;='入力シート'!G3,VLOOKUP(ROW(F5)-1,grp_予想時間算出シート_順番時間種別,4,0)," ")</f>
        <v>Ma</v>
      </c>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c r="IE5"/>
      <c r="IF5"/>
      <c r="IG5"/>
      <c r="IH5"/>
      <c r="II5"/>
      <c r="IJ5"/>
      <c r="IK5"/>
      <c r="IL5"/>
      <c r="IM5"/>
      <c r="IN5"/>
      <c r="IO5"/>
      <c r="IP5"/>
      <c r="IQ5"/>
      <c r="IR5"/>
      <c r="IS5"/>
      <c r="IT5"/>
      <c r="IU5"/>
      <c r="IV5"/>
    </row>
    <row r="6" spans="1:256" s="9" customFormat="1" ht="12.75">
      <c r="A6" s="1"/>
      <c r="B6" s="2" t="str">
        <f>IF(C6&lt;='入力シート'!G3,VLOOKUP(ROW(B6)-1,grp_予想時間算出シート_順番時間種別,5,0)," ")</f>
        <v>4ch イエティ</v>
      </c>
      <c r="C6" s="6">
        <f>IF(VLOOKUP(ROW(C6)-1,grp_予想時間算出シート_順番時間種別,2,0)&lt;='入力シート'!G3,VLOOKUP(ROW(C6)-1,grp_予想時間算出シート_順番時間種別,2,0)," ")</f>
        <v>39443.790034722224</v>
      </c>
      <c r="D6" s="7" t="str">
        <f>IF(C6&lt;='入力シート'!G3,"-"," ")</f>
        <v>-</v>
      </c>
      <c r="E6" s="6">
        <f>IF(C6&lt;='入力シート'!G3,VLOOKUP(ROW(E6)-1,grp_予想時間算出シート_順番時間種別,6,0)," ")</f>
        <v>39443.791076388894</v>
      </c>
      <c r="F6" s="11" t="str">
        <f>IF(C6&lt;='入力シート'!G3,VLOOKUP(ROW(F6)-1,grp_予想時間算出シート_順番時間種別,4,0)," ")</f>
        <v>Y</v>
      </c>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c r="IE6"/>
      <c r="IF6"/>
      <c r="IG6"/>
      <c r="IH6"/>
      <c r="II6"/>
      <c r="IJ6"/>
      <c r="IK6"/>
      <c r="IL6"/>
      <c r="IM6"/>
      <c r="IN6"/>
      <c r="IO6"/>
      <c r="IP6"/>
      <c r="IQ6"/>
      <c r="IR6"/>
      <c r="IS6"/>
      <c r="IT6"/>
      <c r="IU6"/>
      <c r="IV6"/>
    </row>
    <row r="7" spans="1:256" s="9" customFormat="1" ht="12.75">
      <c r="A7" s="1"/>
      <c r="B7" s="2" t="str">
        <f>IF(C7&lt;='入力シート'!G3,VLOOKUP(ROW(B7)-1,grp_予想時間算出シート_順番時間種別,5,0)," ")</f>
        <v>4ch プレインドラゴン</v>
      </c>
      <c r="C7" s="6">
        <f>IF(VLOOKUP(ROW(C7)-1,grp_予想時間算出シート_順番時間種別,2,0)&lt;='入力シート'!G3,VLOOKUP(ROW(C7)-1,grp_予想時間算出シート_順番時間種別,2,0)," ")</f>
        <v>39443.79004629629</v>
      </c>
      <c r="D7" s="7" t="str">
        <f>IF(C7&lt;='入力シート'!G3,"-"," ")</f>
        <v>-</v>
      </c>
      <c r="E7" s="6">
        <f>IF(C7&lt;='入力シート'!G3,VLOOKUP(ROW(E7)-1,grp_予想時間算出シート_順番時間種別,6,0)," ")</f>
        <v>39443.794907407406</v>
      </c>
      <c r="F7" s="11" t="str">
        <f>IF(C7&lt;='入力シート'!G3,VLOOKUP(ROW(F7)-1,grp_予想時間算出シート_順番時間種別,4,0)," ")</f>
        <v>P</v>
      </c>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c r="IE7"/>
      <c r="IF7"/>
      <c r="IG7"/>
      <c r="IH7"/>
      <c r="II7"/>
      <c r="IJ7"/>
      <c r="IK7"/>
      <c r="IL7"/>
      <c r="IM7"/>
      <c r="IN7"/>
      <c r="IO7"/>
      <c r="IP7"/>
      <c r="IQ7"/>
      <c r="IR7"/>
      <c r="IS7"/>
      <c r="IT7"/>
      <c r="IU7"/>
      <c r="IV7"/>
    </row>
    <row r="8" spans="1:256" s="9" customFormat="1" ht="12.75">
      <c r="A8" s="1"/>
      <c r="B8" s="2" t="str">
        <f>IF(C8&lt;='入力シート'!G3,VLOOKUP(ROW(B8)-1,grp_予想時間算出シート_順番時間種別,5,0)," ")</f>
        <v>4ch マンモス</v>
      </c>
      <c r="C8" s="6">
        <f>IF(VLOOKUP(ROW(C8)-1,grp_予想時間算出シート_順番時間種別,2,0)&lt;='入力シート'!G3,VLOOKUP(ROW(C8)-1,grp_予想時間算出シート_順番時間種別,2,0)," ")</f>
        <v>39443.92894675926</v>
      </c>
      <c r="D8" s="7" t="str">
        <f>IF(C8&lt;='入力シート'!G3,"-"," ")</f>
        <v>-</v>
      </c>
      <c r="E8" s="6">
        <f>IF(C8&lt;='入力シート'!G3,VLOOKUP(ROW(E8)-1,grp_予想時間算出シート_順番時間種別,6,0)," ")</f>
        <v>39443.92964120371</v>
      </c>
      <c r="F8" s="11" t="str">
        <f>IF(C8&lt;='入力シート'!G3,VLOOKUP(ROW(F8)-1,grp_予想時間算出シート_順番時間種別,4,0)," ")</f>
        <v>Ma</v>
      </c>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c r="IE8"/>
      <c r="IF8"/>
      <c r="IG8"/>
      <c r="IH8"/>
      <c r="II8"/>
      <c r="IJ8"/>
      <c r="IK8"/>
      <c r="IL8"/>
      <c r="IM8"/>
      <c r="IN8"/>
      <c r="IO8"/>
      <c r="IP8"/>
      <c r="IQ8"/>
      <c r="IR8"/>
      <c r="IS8"/>
      <c r="IT8"/>
      <c r="IU8"/>
      <c r="IV8"/>
    </row>
    <row r="9" spans="1:256" s="9" customFormat="1" ht="12.75">
      <c r="A9" s="1"/>
      <c r="B9" s="2" t="str">
        <f>IF(C9&lt;='入力シート'!G3,VLOOKUP(ROW(B9)-1,grp_予想時間算出シート_順番時間種別,5,0)," ")</f>
        <v>2ch イエティ</v>
      </c>
      <c r="C9" s="6">
        <f>IF(VLOOKUP(ROW(C9)-1,grp_予想時間算出シート_順番時間種別,2,0)&lt;='入力シート'!G3,VLOOKUP(ROW(C9)-1,grp_予想時間算出シート_順番時間種別,2,0)," ")</f>
        <v>39444.02386574074</v>
      </c>
      <c r="D9" s="7" t="str">
        <f>IF(C9&lt;='入力シート'!G3,"-"," ")</f>
        <v>-</v>
      </c>
      <c r="E9" s="6">
        <f>IF(C9&lt;='入力シート'!G3,VLOOKUP(ROW(E9)-1,grp_予想時間算出シート_順番時間種別,6,0)," ")</f>
        <v>39444.02490740741</v>
      </c>
      <c r="F9" s="11" t="str">
        <f>IF(C9&lt;='入力シート'!G3,VLOOKUP(ROW(F9)-1,grp_予想時間算出シート_順番時間種別,4,0)," ")</f>
        <v>Y</v>
      </c>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c r="IE9"/>
      <c r="IF9"/>
      <c r="IG9"/>
      <c r="IH9"/>
      <c r="II9"/>
      <c r="IJ9"/>
      <c r="IK9"/>
      <c r="IL9"/>
      <c r="IM9"/>
      <c r="IN9"/>
      <c r="IO9"/>
      <c r="IP9"/>
      <c r="IQ9"/>
      <c r="IR9"/>
      <c r="IS9"/>
      <c r="IT9"/>
      <c r="IU9"/>
      <c r="IV9"/>
    </row>
    <row r="10" spans="1:256" s="9" customFormat="1" ht="12.75">
      <c r="A10" s="1"/>
      <c r="B10" s="2" t="str">
        <f>IF(C10&lt;='入力シート'!G3,VLOOKUP(ROW(B10)-1,grp_予想時間算出シート_順番時間種別,5,0)," ")</f>
        <v>2ch プレインドラゴン</v>
      </c>
      <c r="C10" s="6">
        <f>IF(VLOOKUP(ROW(C10)-1,grp_予想時間算出シート_順番時間種別,2,0)&lt;='入力シート'!G3,VLOOKUP(ROW(C10)-1,grp_予想時間算出シート_順番時間種別,2,0)," ")</f>
        <v>39444.023877314816</v>
      </c>
      <c r="D10" s="7" t="str">
        <f>IF(C10&lt;='入力シート'!G3,"-"," ")</f>
        <v>-</v>
      </c>
      <c r="E10" s="6">
        <f>IF(C10&lt;='入力シート'!G3,VLOOKUP(ROW(E10)-1,grp_予想時間算出シート_順番時間種別,6,0)," ")</f>
        <v>39444.02873842593</v>
      </c>
      <c r="F10" s="11" t="str">
        <f>IF(C10&lt;='入力シート'!G3,VLOOKUP(ROW(F10)-1,grp_予想時間算出シート_順番時間種別,4,0)," ")</f>
        <v>P</v>
      </c>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c r="IE10"/>
      <c r="IF10"/>
      <c r="IG10"/>
      <c r="IH10"/>
      <c r="II10"/>
      <c r="IJ10"/>
      <c r="IK10"/>
      <c r="IL10"/>
      <c r="IM10"/>
      <c r="IN10"/>
      <c r="IO10"/>
      <c r="IP10"/>
      <c r="IQ10"/>
      <c r="IR10"/>
      <c r="IS10"/>
      <c r="IT10"/>
      <c r="IU10"/>
      <c r="IV10"/>
    </row>
    <row r="11" spans="1:256" s="9" customFormat="1" ht="12.75">
      <c r="A11" s="1"/>
      <c r="B11" s="2" t="str">
        <f>IF(C11&lt;='入力シート'!G3,VLOOKUP(ROW(B11)-1,grp_予想時間算出シート_順番時間種別,5,0)," ")</f>
        <v>6ch イエティ</v>
      </c>
      <c r="C11" s="6">
        <f>IF(VLOOKUP(ROW(C11)-1,grp_予想時間算出シート_順番時間種別,2,0)&lt;='入力シート'!G3,VLOOKUP(ROW(C11)-1,grp_予想時間算出シート_順番時間種別,2,0)," ")</f>
        <v>39444.15511574074</v>
      </c>
      <c r="D11" s="7" t="str">
        <f>IF(C11&lt;='入力シート'!G3,"-"," ")</f>
        <v>-</v>
      </c>
      <c r="E11" s="6">
        <f>IF(C11&lt;='入力シート'!G3,VLOOKUP(ROW(E11)-1,grp_予想時間算出シート_順番時間種別,6,0)," ")</f>
        <v>39444.15719907407</v>
      </c>
      <c r="F11" s="11" t="str">
        <f>IF(C11&lt;='入力シート'!G3,VLOOKUP(ROW(F11)-1,grp_予想時間算出シート_順番時間種別,4,0)," ")</f>
        <v>Y</v>
      </c>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c r="IE11"/>
      <c r="IF11"/>
      <c r="IG11"/>
      <c r="IH11"/>
      <c r="II11"/>
      <c r="IJ11"/>
      <c r="IK11"/>
      <c r="IL11"/>
      <c r="IM11"/>
      <c r="IN11"/>
      <c r="IO11"/>
      <c r="IP11"/>
      <c r="IQ11"/>
      <c r="IR11"/>
      <c r="IS11"/>
      <c r="IT11"/>
      <c r="IU11"/>
      <c r="IV11"/>
    </row>
    <row r="12" spans="1:256" s="9" customFormat="1" ht="12.75">
      <c r="A12" s="1"/>
      <c r="B12" s="2" t="str">
        <f>IF(C12&lt;='入力シート'!G3,VLOOKUP(ROW(B12)-1,grp_予想時間算出シート_順番時間種別,5,0)," ")</f>
        <v>6ch プレインドラゴン</v>
      </c>
      <c r="C12" s="6">
        <f>IF(VLOOKUP(ROW(C12)-1,grp_予想時間算出シート_順番時間種別,2,0)&lt;='入力シート'!G3,VLOOKUP(ROW(C12)-1,grp_予想時間算出シート_順番時間種別,2,0)," ")</f>
        <v>39444.155127314814</v>
      </c>
      <c r="D12" s="7" t="str">
        <f>IF(C12&lt;='入力シート'!G3,"-"," ")</f>
        <v>-</v>
      </c>
      <c r="E12" s="6">
        <f>IF(C12&lt;='入力シート'!G3,VLOOKUP(ROW(E12)-1,grp_予想時間算出シート_順番時間種別,6,0)," ")</f>
        <v>39444.16415509259</v>
      </c>
      <c r="F12" s="11" t="str">
        <f>IF(C12&lt;='入力シート'!G3,VLOOKUP(ROW(F12)-1,grp_予想時間算出シート_順番時間種別,4,0)," ")</f>
        <v>P</v>
      </c>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c r="IE12"/>
      <c r="IF12"/>
      <c r="IG12"/>
      <c r="IH12"/>
      <c r="II12"/>
      <c r="IJ12"/>
      <c r="IK12"/>
      <c r="IL12"/>
      <c r="IM12"/>
      <c r="IN12"/>
      <c r="IO12"/>
      <c r="IP12"/>
      <c r="IQ12"/>
      <c r="IR12"/>
      <c r="IS12"/>
      <c r="IT12"/>
      <c r="IU12"/>
      <c r="IV12"/>
    </row>
    <row r="13" spans="1:256" s="9" customFormat="1" ht="12.75">
      <c r="A13" s="1"/>
      <c r="B13" s="2" t="str">
        <f>IF(C13&lt;='入力シート'!G3,VLOOKUP(ROW(B13)-1,grp_予想時間算出シート_順番時間種別,5,0)," ")</f>
        <v>6ch マンモス</v>
      </c>
      <c r="C13" s="6">
        <f>IF(VLOOKUP(ROW(C13)-1,grp_予想時間算出シート_順番時間種別,2,0)&lt;='入力シート'!G3,VLOOKUP(ROW(C13)-1,grp_予想時間算出シート_順番時間種別,2,0)," ")</f>
        <v>39444.19461805555</v>
      </c>
      <c r="D13" s="7" t="str">
        <f>IF(C13&lt;='入力シート'!G3,"-"," ")</f>
        <v>-</v>
      </c>
      <c r="E13" s="6">
        <f>IF(C13&lt;='入力シート'!G3,VLOOKUP(ROW(E13)-1,grp_予想時間算出シート_順番時間種別,6,0)," ")</f>
        <v>39444.196701388886</v>
      </c>
      <c r="F13" s="11" t="str">
        <f>IF(C13&lt;='入力シート'!G3,VLOOKUP(ROW(F13)-1,grp_予想時間算出シート_順番時間種別,4,0)," ")</f>
        <v>Ma</v>
      </c>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c r="IE13"/>
      <c r="IF13"/>
      <c r="IG13"/>
      <c r="IH13"/>
      <c r="II13"/>
      <c r="IJ13"/>
      <c r="IK13"/>
      <c r="IL13"/>
      <c r="IM13"/>
      <c r="IN13"/>
      <c r="IO13"/>
      <c r="IP13"/>
      <c r="IQ13"/>
      <c r="IR13"/>
      <c r="IS13"/>
      <c r="IT13"/>
      <c r="IU13"/>
      <c r="IV13"/>
    </row>
    <row r="14" spans="1:256" s="9" customFormat="1" ht="12.75">
      <c r="A14" s="1"/>
      <c r="B14" s="2" t="str">
        <f>IF(C14&lt;='入力シート'!G3,VLOOKUP(ROW(B14)-1,grp_予想時間算出シート_順番時間種別,5,0)," ")</f>
        <v>1ch イエティ</v>
      </c>
      <c r="C14" s="6">
        <f>IF(VLOOKUP(ROW(C14)-1,grp_予想時間算出シート_順番時間種別,2,0)&lt;='入力シート'!G3,VLOOKUP(ROW(C14)-1,grp_予想時間算出シート_順番時間種別,2,0)," ")</f>
        <v>39444.241527777776</v>
      </c>
      <c r="D14" s="7" t="str">
        <f>IF(C14&lt;='入力シート'!G3,"-"," ")</f>
        <v>-</v>
      </c>
      <c r="E14" s="6">
        <f>IF(C14&lt;='入力シート'!G3,VLOOKUP(ROW(E14)-1,grp_予想時間算出シート_順番時間種別,6,0)," ")</f>
        <v>39444.24361111111</v>
      </c>
      <c r="F14" s="11" t="str">
        <f>IF(C14&lt;='入力シート'!G3,VLOOKUP(ROW(F14)-1,grp_予想時間算出シート_順番時間種別,4,0)," ")</f>
        <v>Y</v>
      </c>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c r="IE14"/>
      <c r="IF14"/>
      <c r="IG14"/>
      <c r="IH14"/>
      <c r="II14"/>
      <c r="IJ14"/>
      <c r="IK14"/>
      <c r="IL14"/>
      <c r="IM14"/>
      <c r="IN14"/>
      <c r="IO14"/>
      <c r="IP14"/>
      <c r="IQ14"/>
      <c r="IR14"/>
      <c r="IS14"/>
      <c r="IT14"/>
      <c r="IU14"/>
      <c r="IV14"/>
    </row>
    <row r="15" spans="1:256" s="9" customFormat="1" ht="12.75">
      <c r="A15" s="1"/>
      <c r="B15" s="2" t="str">
        <f>IF(C15&lt;='入力シート'!G3,VLOOKUP(ROW(B15)-1,grp_予想時間算出シート_順番時間種別,5,0)," ")</f>
        <v>1ch プレインドラゴン</v>
      </c>
      <c r="C15" s="6">
        <f>IF(VLOOKUP(ROW(C15)-1,grp_予想時間算出シート_順番時間種別,2,0)&lt;='入力シート'!G3,VLOOKUP(ROW(C15)-1,grp_予想時間算出シート_順番時間種別,2,0)," ")</f>
        <v>39444.24153935185</v>
      </c>
      <c r="D15" s="7" t="str">
        <f>IF(C15&lt;='入力シート'!G3,"-"," ")</f>
        <v>-</v>
      </c>
      <c r="E15" s="6">
        <f>IF(C15&lt;='入力シート'!G3,VLOOKUP(ROW(E15)-1,grp_予想時間算出シート_順番時間種別,6,0)," ")</f>
        <v>39444.25056712963</v>
      </c>
      <c r="F15" s="11" t="str">
        <f>IF(C15&lt;='入力シート'!G3,VLOOKUP(ROW(F15)-1,grp_予想時間算出シート_順番時間種別,4,0)," ")</f>
        <v>P</v>
      </c>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c r="IE15"/>
      <c r="IF15"/>
      <c r="IG15"/>
      <c r="IH15"/>
      <c r="II15"/>
      <c r="IJ15"/>
      <c r="IK15"/>
      <c r="IL15"/>
      <c r="IM15"/>
      <c r="IN15"/>
      <c r="IO15"/>
      <c r="IP15"/>
      <c r="IQ15"/>
      <c r="IR15"/>
      <c r="IS15"/>
      <c r="IT15"/>
      <c r="IU15"/>
      <c r="IV15"/>
    </row>
    <row r="16" spans="1:256" s="9" customFormat="1" ht="12.75">
      <c r="A16" s="1"/>
      <c r="B16" s="2" t="str">
        <f>IF(C16&lt;='入力シート'!G3,VLOOKUP(ROW(B16)-1,grp_予想時間算出シート_順番時間種別,5,0)," ")</f>
        <v>5ch マンモス</v>
      </c>
      <c r="C16" s="6">
        <f>IF(VLOOKUP(ROW(C16)-1,grp_予想時間算出シート_順番時間種別,2,0)&lt;='入力シート'!G3,VLOOKUP(ROW(C16)-1,grp_予想時間算出シート_順番時間種別,2,0)," ")</f>
        <v>39444.340520833335</v>
      </c>
      <c r="D16" s="7" t="str">
        <f>IF(C16&lt;='入力シート'!G3,"-"," ")</f>
        <v>-</v>
      </c>
      <c r="E16" s="6">
        <f>IF(C16&lt;='入力シート'!G3,VLOOKUP(ROW(E16)-1,grp_予想時間算出シート_順番時間種別,6,0)," ")</f>
        <v>39444.34190972222</v>
      </c>
      <c r="F16" s="11" t="str">
        <f>IF(C16&lt;='入力シート'!G3,VLOOKUP(ROW(F16)-1,grp_予想時間算出シート_順番時間種別,4,0)," ")</f>
        <v>Ma</v>
      </c>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c r="IE16"/>
      <c r="IF16"/>
      <c r="IG16"/>
      <c r="IH16"/>
      <c r="II16"/>
      <c r="IJ16"/>
      <c r="IK16"/>
      <c r="IL16"/>
      <c r="IM16"/>
      <c r="IN16"/>
      <c r="IO16"/>
      <c r="IP16"/>
      <c r="IQ16"/>
      <c r="IR16"/>
      <c r="IS16"/>
      <c r="IT16"/>
      <c r="IU16"/>
      <c r="IV16"/>
    </row>
    <row r="17" spans="1:256" s="9" customFormat="1" ht="12.75">
      <c r="A17" s="1"/>
      <c r="B17" s="2" t="str">
        <f>IF(C17&lt;='入力シート'!G3,VLOOKUP(ROW(B17)-1,grp_予想時間算出シート_順番時間種別,5,0)," ")</f>
        <v>8ch マンモス</v>
      </c>
      <c r="C17" s="6">
        <f>IF(VLOOKUP(ROW(C17)-1,grp_予想時間算出シート_順番時間種別,2,0)&lt;='入力シート'!G3,VLOOKUP(ROW(C17)-1,grp_予想時間算出シート_順番時間種別,2,0)," ")</f>
        <v>39444.365752314814</v>
      </c>
      <c r="D17" s="7" t="str">
        <f>IF(C17&lt;='入力シート'!G3,"-"," ")</f>
        <v>-</v>
      </c>
      <c r="E17" s="6">
        <f>IF(C17&lt;='入力シート'!G3,VLOOKUP(ROW(E17)-1,grp_予想時間算出シート_順番時間種別,6,0)," ")</f>
        <v>39444.3671412037</v>
      </c>
      <c r="F17" s="11" t="str">
        <f>IF(C17&lt;='入力シート'!G3,VLOOKUP(ROW(F17)-1,grp_予想時間算出シート_順番時間種別,4,0)," ")</f>
        <v>Ma</v>
      </c>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c r="IE17"/>
      <c r="IF17"/>
      <c r="IG17"/>
      <c r="IH17"/>
      <c r="II17"/>
      <c r="IJ17"/>
      <c r="IK17"/>
      <c r="IL17"/>
      <c r="IM17"/>
      <c r="IN17"/>
      <c r="IO17"/>
      <c r="IP17"/>
      <c r="IQ17"/>
      <c r="IR17"/>
      <c r="IS17"/>
      <c r="IT17"/>
      <c r="IU17"/>
      <c r="IV17"/>
    </row>
    <row r="18" spans="1:256" s="9" customFormat="1" ht="12.75">
      <c r="A18" s="1"/>
      <c r="B18" s="2" t="str">
        <f>IF(C18&lt;='入力シート'!G3,VLOOKUP(ROW(B18)-1,grp_予想時間算出シート_順番時間種別,5,0)," ")</f>
        <v>7ch イエティ</v>
      </c>
      <c r="C18" s="6">
        <f>IF(VLOOKUP(ROW(C18)-1,grp_予想時間算出シート_順番時間種別,2,0)&lt;='入力シート'!G3,VLOOKUP(ROW(C18)-1,grp_予想時間算出シート_順番時間種別,2,0)," ")</f>
        <v>39444.3833034375</v>
      </c>
      <c r="D18" s="7" t="str">
        <f>IF(C18&lt;='入力シート'!G3,"-"," ")</f>
        <v>-</v>
      </c>
      <c r="E18" s="6">
        <f>IF(C18&lt;='入力シート'!G3,VLOOKUP(ROW(E18)-1,grp_予想時間算出シート_順番時間種別,6,0)," ")</f>
        <v>39444.38503954861</v>
      </c>
      <c r="F18" s="11" t="str">
        <f>IF(C18&lt;='入力シート'!G3,VLOOKUP(ROW(F18)-1,grp_予想時間算出シート_順番時間種別,4,0)," ")</f>
        <v>Y</v>
      </c>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c r="IE18"/>
      <c r="IF18"/>
      <c r="IG18"/>
      <c r="IH18"/>
      <c r="II18"/>
      <c r="IJ18"/>
      <c r="IK18"/>
      <c r="IL18"/>
      <c r="IM18"/>
      <c r="IN18"/>
      <c r="IO18"/>
      <c r="IP18"/>
      <c r="IQ18"/>
      <c r="IR18"/>
      <c r="IS18"/>
      <c r="IT18"/>
      <c r="IU18"/>
      <c r="IV18"/>
    </row>
    <row r="19" spans="1:256" s="9" customFormat="1" ht="12.75">
      <c r="A19" s="1"/>
      <c r="B19" s="2" t="str">
        <f>IF(C19&lt;='入力シート'!G3,VLOOKUP(ROW(B19)-1,grp_予想時間算出シート_順番時間種別,5,0)," ")</f>
        <v>7ch プレインドラゴン</v>
      </c>
      <c r="C19" s="6">
        <f>IF(VLOOKUP(ROW(C19)-1,grp_予想時間算出シート_順番時間種別,2,0)&lt;='入力シート'!G3,VLOOKUP(ROW(C19)-1,grp_予想時間算出シート_順番時間種別,2,0)," ")</f>
        <v>39444.383315011575</v>
      </c>
      <c r="D19" s="7" t="str">
        <f>IF(C19&lt;='入力シート'!G3,"-"," ")</f>
        <v>-</v>
      </c>
      <c r="E19" s="6">
        <f>IF(C19&lt;='入力シート'!G3,VLOOKUP(ROW(E19)-1,grp_予想時間算出シート_順番時間種別,6,0)," ")</f>
        <v>39444.39025945602</v>
      </c>
      <c r="F19" s="11" t="str">
        <f>IF(C19&lt;='入力シート'!G3,VLOOKUP(ROW(F19)-1,grp_予想時間算出シート_順番時間種別,4,0)," ")</f>
        <v>P</v>
      </c>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c r="IE19"/>
      <c r="IF19"/>
      <c r="IG19"/>
      <c r="IH19"/>
      <c r="II19"/>
      <c r="IJ19"/>
      <c r="IK19"/>
      <c r="IL19"/>
      <c r="IM19"/>
      <c r="IN19"/>
      <c r="IO19"/>
      <c r="IP19"/>
      <c r="IQ19"/>
      <c r="IR19"/>
      <c r="IS19"/>
      <c r="IT19"/>
      <c r="IU19"/>
      <c r="IV19"/>
    </row>
    <row r="20" spans="1:256" s="9" customFormat="1" ht="12.75">
      <c r="A20" s="1"/>
      <c r="B20" s="2" t="str">
        <f>IF(C20&lt;='入力シート'!G3,VLOOKUP(ROW(B20)-1,grp_予想時間算出シート_順番時間種別,5,0)," ")</f>
        <v>8ch イエティ</v>
      </c>
      <c r="C20" s="6">
        <f>IF(VLOOKUP(ROW(C20)-1,grp_予想時間算出シート_順番時間種別,2,0)&lt;='入力シート'!G3,VLOOKUP(ROW(C20)-1,grp_予想時間算出シート_順番時間種別,2,0)," ")</f>
        <v>39444.39133013889</v>
      </c>
      <c r="D20" s="7" t="str">
        <f>IF(C20&lt;='入力シート'!G3,"-"," ")</f>
        <v>-</v>
      </c>
      <c r="E20" s="6">
        <f>IF(C20&lt;='入力シート'!G3,VLOOKUP(ROW(E20)-1,grp_予想時間算出シート_順番時間種別,6,0)," ")</f>
        <v>39444.39306625</v>
      </c>
      <c r="F20" s="11" t="str">
        <f>IF(C20&lt;='入力シート'!G3,VLOOKUP(ROW(F20)-1,grp_予想時間算出シート_順番時間種別,4,0)," ")</f>
        <v>Y</v>
      </c>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c r="IE20"/>
      <c r="IF20"/>
      <c r="IG20"/>
      <c r="IH20"/>
      <c r="II20"/>
      <c r="IJ20"/>
      <c r="IK20"/>
      <c r="IL20"/>
      <c r="IM20"/>
      <c r="IN20"/>
      <c r="IO20"/>
      <c r="IP20"/>
      <c r="IQ20"/>
      <c r="IR20"/>
      <c r="IS20"/>
      <c r="IT20"/>
      <c r="IU20"/>
      <c r="IV20"/>
    </row>
    <row r="21" spans="1:256" s="9" customFormat="1" ht="12.75">
      <c r="A21" s="1"/>
      <c r="B21" s="2" t="str">
        <f>IF(C21&lt;='入力シート'!G3,VLOOKUP(ROW(B21)-1,grp_予想時間算出シート_順番時間種別,5,0)," ")</f>
        <v>8ch プレインドラゴン</v>
      </c>
      <c r="C21" s="6">
        <f>IF(VLOOKUP(ROW(C21)-1,grp_予想時間算出シート_順番時間種別,2,0)&lt;='入力シート'!G3,VLOOKUP(ROW(C21)-1,grp_予想時間算出シート_順番時間種別,2,0)," ")</f>
        <v>39444.391341712966</v>
      </c>
      <c r="D21" s="7" t="str">
        <f>IF(C21&lt;='入力シート'!G3,"-"," ")</f>
        <v>-</v>
      </c>
      <c r="E21" s="6">
        <f>IF(C21&lt;='入力シート'!G3,VLOOKUP(ROW(E21)-1,grp_予想時間算出シート_順番時間種別,6,0)," ")</f>
        <v>39444.39828615741</v>
      </c>
      <c r="F21" s="11" t="str">
        <f>IF(C21&lt;='入力シート'!G3,VLOOKUP(ROW(F21)-1,grp_予想時間算出シート_順番時間種別,4,0)," ")</f>
        <v>P</v>
      </c>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c r="IE21"/>
      <c r="IF21"/>
      <c r="IG21"/>
      <c r="IH21"/>
      <c r="II21"/>
      <c r="IJ21"/>
      <c r="IK21"/>
      <c r="IL21"/>
      <c r="IM21"/>
      <c r="IN21"/>
      <c r="IO21"/>
      <c r="IP21"/>
      <c r="IQ21"/>
      <c r="IR21"/>
      <c r="IS21"/>
      <c r="IT21"/>
      <c r="IU21"/>
      <c r="IV21"/>
    </row>
    <row r="22" spans="1:256" s="9" customFormat="1" ht="12.75">
      <c r="A22" s="1"/>
      <c r="B22" s="2" t="str">
        <f>IF(C22&lt;='入力シート'!G3,VLOOKUP(ROW(B22)-1,grp_予想時間算出シート_順番時間種別,5,0)," ")</f>
        <v>地上 イフリート</v>
      </c>
      <c r="C22" s="6">
        <f>IF(VLOOKUP(ROW(C22)-1,grp_予想時間算出シート_順番時間種別,2,0)&lt;='入力シート'!G3,VLOOKUP(ROW(C22)-1,grp_予想時間算出シート_順番時間種別,2,0)," ")</f>
        <v>39444.64885416667</v>
      </c>
      <c r="D22" s="7" t="str">
        <f>IF(C22&lt;='入力シート'!G3,"-"," ")</f>
        <v>-</v>
      </c>
      <c r="E22" s="6">
        <f>IF(C22&lt;='入力シート'!G3,VLOOKUP(ROW(E22)-1,grp_予想時間算出シート_順番時間種別,6,0)," ")</f>
        <v>39444.655798611115</v>
      </c>
      <c r="F22" s="11" t="str">
        <f>IF(C22&lt;='入力シート'!G3,VLOOKUP(ROW(F22)-1,grp_予想時間算出シート_順番時間種別,4,0)," ")</f>
        <v>I</v>
      </c>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c r="IE22"/>
      <c r="IF22"/>
      <c r="IG22"/>
      <c r="IH22"/>
      <c r="II22"/>
      <c r="IJ22"/>
      <c r="IK22"/>
      <c r="IL22"/>
      <c r="IM22"/>
      <c r="IN22"/>
      <c r="IO22"/>
      <c r="IP22"/>
      <c r="IQ22"/>
      <c r="IR22"/>
      <c r="IS22"/>
      <c r="IT22"/>
      <c r="IU22"/>
      <c r="IV22"/>
    </row>
    <row r="23" spans="1:256" s="9" customFormat="1" ht="12.75">
      <c r="A23" s="1"/>
      <c r="B23" s="2" t="str">
        <f>IF(C23&lt;='入力シート'!G3,VLOOKUP(ROW(B23)-1,grp_予想時間算出シート_順番時間種別,5,0)," ")</f>
        <v>3ch イエティ</v>
      </c>
      <c r="C23" s="6">
        <f>IF(VLOOKUP(ROW(C23)-1,grp_予想時間算出シート_順番時間種別,2,0)&lt;='入力シート'!G3,VLOOKUP(ROW(C23)-1,grp_予想時間算出シート_順番時間種別,2,0)," ")</f>
        <v>39444.68945922313</v>
      </c>
      <c r="D23" s="7" t="str">
        <f>IF(C23&lt;='入力シート'!G3,"-"," ")</f>
        <v>-</v>
      </c>
      <c r="E23" s="6">
        <f>IF(C23&lt;='入力シート'!G3,VLOOKUP(ROW(E23)-1,grp_予想時間算出シート_順番時間種別,6,0)," ")</f>
        <v>39444.69119533424</v>
      </c>
      <c r="F23" s="11" t="str">
        <f>IF(C23&lt;='入力シート'!G3,VLOOKUP(ROW(F23)-1,grp_予想時間算出シート_順番時間種別,4,0)," ")</f>
        <v>Y</v>
      </c>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c r="IE23"/>
      <c r="IF23"/>
      <c r="IG23"/>
      <c r="IH23"/>
      <c r="II23"/>
      <c r="IJ23"/>
      <c r="IK23"/>
      <c r="IL23"/>
      <c r="IM23"/>
      <c r="IN23"/>
      <c r="IO23"/>
      <c r="IP23"/>
      <c r="IQ23"/>
      <c r="IR23"/>
      <c r="IS23"/>
      <c r="IT23"/>
      <c r="IU23"/>
      <c r="IV23"/>
    </row>
    <row r="24" spans="1:256" s="9" customFormat="1" ht="12.75">
      <c r="A24" s="1"/>
      <c r="B24" s="2" t="str">
        <f>IF(C24&lt;='入力シート'!G3,VLOOKUP(ROW(B24)-1,grp_予想時間算出シート_順番時間種別,5,0)," ")</f>
        <v>3ch プレインドラゴン</v>
      </c>
      <c r="C24" s="6">
        <f>IF(VLOOKUP(ROW(C24)-1,grp_予想時間算出シート_順番時間種別,2,0)&lt;='入力シート'!G3,VLOOKUP(ROW(C24)-1,grp_予想時間算出シート_順番時間種別,2,0)," ")</f>
        <v>39444.694690693046</v>
      </c>
      <c r="D24" s="7" t="str">
        <f>IF(C24&lt;='入力シート'!G3,"-"," ")</f>
        <v>-</v>
      </c>
      <c r="E24" s="6">
        <f>IF(C24&lt;='入力シート'!G3,VLOOKUP(ROW(E24)-1,grp_予想時間算出シート_順番時間種別,6,0)," ")</f>
        <v>39444.70163513749</v>
      </c>
      <c r="F24" s="11" t="str">
        <f>IF(C24&lt;='入力シート'!G3,VLOOKUP(ROW(F24)-1,grp_予想時間算出シート_順番時間種別,4,0)," ")</f>
        <v>P</v>
      </c>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c r="IE24"/>
      <c r="IF24"/>
      <c r="IG24"/>
      <c r="IH24"/>
      <c r="II24"/>
      <c r="IJ24"/>
      <c r="IK24"/>
      <c r="IL24"/>
      <c r="IM24"/>
      <c r="IN24"/>
      <c r="IO24"/>
      <c r="IP24"/>
      <c r="IQ24"/>
      <c r="IR24"/>
      <c r="IS24"/>
      <c r="IT24"/>
      <c r="IU24"/>
      <c r="IV24"/>
    </row>
    <row r="25" spans="1:256" s="9" customFormat="1" ht="12.75">
      <c r="A25" s="1"/>
      <c r="B25" s="2" t="str">
        <f>IF(C25&lt;='入力シート'!G3,VLOOKUP(ROW(B25)-1,grp_予想時間算出シート_順番時間種別,5,0)," ")</f>
        <v>4ch イエティ</v>
      </c>
      <c r="C25" s="6">
        <f>IF(VLOOKUP(ROW(C25)-1,grp_予想時間算出シート_順番時間種別,2,0)&lt;='入力シート'!G3,VLOOKUP(ROW(C25)-1,grp_予想時間算出シート_順番時間種別,2,0)," ")</f>
        <v>39445.072878181476</v>
      </c>
      <c r="D25" s="7" t="str">
        <f>IF(C25&lt;='入力シート'!G3,"-"," ")</f>
        <v>-</v>
      </c>
      <c r="E25" s="6">
        <f>IF(C25&lt;='入力シート'!G3,VLOOKUP(ROW(E25)-1,grp_予想時間算出シート_順番時間種別,6,0)," ")</f>
        <v>39445.073919848146</v>
      </c>
      <c r="F25" s="11" t="str">
        <f>IF(C25&lt;='入力シート'!G3,VLOOKUP(ROW(F25)-1,grp_予想時間算出シート_順番時間種別,4,0)," ")</f>
        <v>Y</v>
      </c>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c r="IE25"/>
      <c r="IF25"/>
      <c r="IG25"/>
      <c r="IH25"/>
      <c r="II25"/>
      <c r="IJ25"/>
      <c r="IK25"/>
      <c r="IL25"/>
      <c r="IM25"/>
      <c r="IN25"/>
      <c r="IO25"/>
      <c r="IP25"/>
      <c r="IQ25"/>
      <c r="IR25"/>
      <c r="IS25"/>
      <c r="IT25"/>
      <c r="IU25"/>
      <c r="IV25"/>
    </row>
    <row r="26" spans="1:256" s="9" customFormat="1" ht="12.75">
      <c r="A26" s="1"/>
      <c r="B26" s="2" t="str">
        <f>IF(C26&lt;='入力シート'!G3,VLOOKUP(ROW(B26)-1,grp_予想時間算出シート_順番時間種別,5,0)," ")</f>
        <v>4ch プレインドラゴン</v>
      </c>
      <c r="C26" s="6">
        <f>IF(VLOOKUP(ROW(C26)-1,grp_予想時間算出シート_順番時間種別,2,0)&lt;='入力シート'!G3,VLOOKUP(ROW(C26)-1,grp_予想時間算出シート_順番時間種別,2,0)," ")</f>
        <v>39445.07672076249</v>
      </c>
      <c r="D26" s="7" t="str">
        <f>IF(C26&lt;='入力シート'!G3,"-"," ")</f>
        <v>-</v>
      </c>
      <c r="E26" s="6">
        <f>IF(C26&lt;='入力シート'!G3,VLOOKUP(ROW(E26)-1,grp_予想時間算出シート_順番時間種別,6,0)," ")</f>
        <v>39445.0815818736</v>
      </c>
      <c r="F26" s="11" t="str">
        <f>IF(C26&lt;='入力シート'!G3,VLOOKUP(ROW(F26)-1,grp_予想時間算出シート_順番時間種別,4,0)," ")</f>
        <v>P</v>
      </c>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c r="IE26"/>
      <c r="IF26"/>
      <c r="IG26"/>
      <c r="IH26"/>
      <c r="II26"/>
      <c r="IJ26"/>
      <c r="IK26"/>
      <c r="IL26"/>
      <c r="IM26"/>
      <c r="IN26"/>
      <c r="IO26"/>
      <c r="IP26"/>
      <c r="IQ26"/>
      <c r="IR26"/>
      <c r="IS26"/>
      <c r="IT26"/>
      <c r="IU26"/>
      <c r="IV26"/>
    </row>
    <row r="27" spans="1:256" s="9" customFormat="1" ht="12.75">
      <c r="A27" s="1"/>
      <c r="B27" s="2" t="str">
        <f>IF(C27&lt;='入力シート'!G3,VLOOKUP(ROW(B27)-1,grp_予想時間算出シート_順番時間種別,5,0)," ")</f>
        <v>1ch マンモス</v>
      </c>
      <c r="C27" s="6">
        <f>IF(VLOOKUP(ROW(C27)-1,grp_予想時間算出シート_順番時間種別,2,0)&lt;='入力シート'!G3,VLOOKUP(ROW(C27)-1,grp_予想時間算出シート_順番時間種別,2,0)," ")</f>
        <v>39445.09087962963</v>
      </c>
      <c r="D27" s="7" t="str">
        <f>IF(C27&lt;='入力シート'!G3,"-"," ")</f>
        <v>-</v>
      </c>
      <c r="E27" s="6">
        <f>IF(C27&lt;='入力シート'!G3,VLOOKUP(ROW(E27)-1,grp_予想時間算出シート_順番時間種別,6,0)," ")</f>
        <v>39445.09296296296</v>
      </c>
      <c r="F27" s="11" t="str">
        <f>IF(C27&lt;='入力シート'!G3,VLOOKUP(ROW(F27)-1,grp_予想時間算出シート_順番時間種別,4,0)," ")</f>
        <v>Ma</v>
      </c>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c r="IE27"/>
      <c r="IF27"/>
      <c r="IG27"/>
      <c r="IH27"/>
      <c r="II27"/>
      <c r="IJ27"/>
      <c r="IK27"/>
      <c r="IL27"/>
      <c r="IM27"/>
      <c r="IN27"/>
      <c r="IO27"/>
      <c r="IP27"/>
      <c r="IQ27"/>
      <c r="IR27"/>
      <c r="IS27"/>
      <c r="IT27"/>
      <c r="IU27"/>
      <c r="IV27"/>
    </row>
    <row r="28" spans="1:256" s="9" customFormat="1" ht="12.75">
      <c r="A28" s="1"/>
      <c r="B28" s="2" t="str">
        <f>IF(C28&lt;='入力シート'!G3,VLOOKUP(ROW(B28)-1,grp_予想時間算出シート_順番時間種別,5,0)," ")</f>
        <v>2ch マンモス</v>
      </c>
      <c r="C28" s="6">
        <f>IF(VLOOKUP(ROW(C28)-1,grp_予想時間算出シート_順番時間種別,2,0)&lt;='入力シート'!G3,VLOOKUP(ROW(C28)-1,grp_予想時間算出シート_順番時間種別,2,0)," ")</f>
        <v>39445.14491898148</v>
      </c>
      <c r="D28" s="7" t="str">
        <f>IF(C28&lt;='入力シート'!G3,"-"," ")</f>
        <v>-</v>
      </c>
      <c r="E28" s="6">
        <f>IF(C28&lt;='入力シート'!G3,VLOOKUP(ROW(E28)-1,grp_予想時間算出シート_順番時間種別,6,0)," ")</f>
        <v>39445.147002314814</v>
      </c>
      <c r="F28" s="11" t="str">
        <f>IF(C28&lt;='入力シート'!G3,VLOOKUP(ROW(F28)-1,grp_予想時間算出シート_順番時間種別,4,0)," ")</f>
        <v>Ma</v>
      </c>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c r="IE28"/>
      <c r="IF28"/>
      <c r="IG28"/>
      <c r="IH28"/>
      <c r="II28"/>
      <c r="IJ28"/>
      <c r="IK28"/>
      <c r="IL28"/>
      <c r="IM28"/>
      <c r="IN28"/>
      <c r="IO28"/>
      <c r="IP28"/>
      <c r="IQ28"/>
      <c r="IR28"/>
      <c r="IS28"/>
      <c r="IT28"/>
      <c r="IU28"/>
      <c r="IV28"/>
    </row>
    <row r="29" spans="1:256" s="9" customFormat="1" ht="12.75">
      <c r="A29" s="1"/>
      <c r="B29" s="2" t="str">
        <f>IF(C29&lt;='入力シート'!G3,VLOOKUP(ROW(B29)-1,grp_予想時間算出シート_順番時間種別,5,0)," ")</f>
        <v>5ch イエティ</v>
      </c>
      <c r="C29" s="6">
        <f>IF(VLOOKUP(ROW(C29)-1,grp_予想時間算出シート_順番時間種別,2,0)&lt;='入力シート'!G3,VLOOKUP(ROW(C29)-1,grp_予想時間算出シート_順番時間種別,2,0)," ")</f>
        <v>39445.24142361111</v>
      </c>
      <c r="D29" s="7" t="str">
        <f>IF(C29&lt;='入力シート'!G3,"-"," ")</f>
        <v>-</v>
      </c>
      <c r="E29" s="6">
        <f>IF(C29&lt;='入力シート'!G3,VLOOKUP(ROW(E29)-1,grp_予想時間算出シート_順番時間種別,6,0)," ")</f>
        <v>39445.24350694444</v>
      </c>
      <c r="F29" s="11" t="str">
        <f>IF(C29&lt;='入力シート'!G3,VLOOKUP(ROW(F29)-1,grp_予想時間算出シート_順番時間種別,4,0)," ")</f>
        <v>Y</v>
      </c>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c r="IE29"/>
      <c r="IF29"/>
      <c r="IG29"/>
      <c r="IH29"/>
      <c r="II29"/>
      <c r="IJ29"/>
      <c r="IK29"/>
      <c r="IL29"/>
      <c r="IM29"/>
      <c r="IN29"/>
      <c r="IO29"/>
      <c r="IP29"/>
      <c r="IQ29"/>
      <c r="IR29"/>
      <c r="IS29"/>
      <c r="IT29"/>
      <c r="IU29"/>
      <c r="IV29"/>
    </row>
    <row r="30" spans="1:256" s="9" customFormat="1" ht="12.75">
      <c r="A30" s="1"/>
      <c r="B30" s="2" t="str">
        <f>IF(C30&lt;='入力シート'!G3,VLOOKUP(ROW(B30)-1,grp_予想時間算出シート_順番時間種別,5,0)," ")</f>
        <v>5ch プレインドラゴン</v>
      </c>
      <c r="C30" s="6">
        <f>IF(VLOOKUP(ROW(C30)-1,grp_予想時間算出シート_順番時間種別,2,0)&lt;='入力シート'!G3,VLOOKUP(ROW(C30)-1,grp_予想時間算出シート_順番時間種別,2,0)," ")</f>
        <v>39445.241435185184</v>
      </c>
      <c r="D30" s="7" t="str">
        <f>IF(C30&lt;='入力シート'!G3,"-"," ")</f>
        <v>-</v>
      </c>
      <c r="E30" s="6">
        <f>IF(C30&lt;='入力シート'!G3,VLOOKUP(ROW(E30)-1,grp_予想時間算出シート_順番時間種別,6,0)," ")</f>
        <v>39445.25046296296</v>
      </c>
      <c r="F30" s="11" t="str">
        <f>IF(C30&lt;='入力シート'!G3,VLOOKUP(ROW(F30)-1,grp_予想時間算出シート_順番時間種別,4,0)," ")</f>
        <v>P</v>
      </c>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c r="IE30"/>
      <c r="IF30"/>
      <c r="IG30"/>
      <c r="IH30"/>
      <c r="II30"/>
      <c r="IJ30"/>
      <c r="IK30"/>
      <c r="IL30"/>
      <c r="IM30"/>
      <c r="IN30"/>
      <c r="IO30"/>
      <c r="IP30"/>
      <c r="IQ30"/>
      <c r="IR30"/>
      <c r="IS30"/>
      <c r="IT30"/>
      <c r="IU30"/>
      <c r="IV30"/>
    </row>
    <row r="31" spans="1:256" s="9" customFormat="1" ht="12.75">
      <c r="A31" s="1"/>
      <c r="B31" s="2" t="str">
        <f>IF(C31&lt;='入力シート'!G3,VLOOKUP(ROW(B31)-1,grp_予想時間算出シート_順番時間種別,5,0)," ")</f>
        <v>3ch マンモス</v>
      </c>
      <c r="C31" s="6">
        <f>IF(VLOOKUP(ROW(C31)-1,grp_予想時間算出シート_順番時間種別,2,0)&lt;='入力シート'!G3,VLOOKUP(ROW(C31)-1,grp_予想時間算出シート_順番時間種別,2,0)," ")</f>
        <v>39445.35244212963</v>
      </c>
      <c r="D31" s="7" t="str">
        <f>IF(C31&lt;='入力シート'!G3,"-"," ")</f>
        <v>-</v>
      </c>
      <c r="E31" s="6">
        <f>IF(C31&lt;='入力シート'!G3,VLOOKUP(ROW(E31)-1,grp_予想時間算出シート_順番時間種別,6,0)," ")</f>
        <v>39445.35313657408</v>
      </c>
      <c r="F31" s="11" t="str">
        <f>IF(C31&lt;='入力シート'!G3,VLOOKUP(ROW(F31)-1,grp_予想時間算出シート_順番時間種別,4,0)," ")</f>
        <v>Ma</v>
      </c>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c r="IE31"/>
      <c r="IF31"/>
      <c r="IG31"/>
      <c r="IH31"/>
      <c r="II31"/>
      <c r="IJ31"/>
      <c r="IK31"/>
      <c r="IL31"/>
      <c r="IM31"/>
      <c r="IN31"/>
      <c r="IO31"/>
      <c r="IP31"/>
      <c r="IQ31"/>
      <c r="IR31"/>
      <c r="IS31"/>
      <c r="IT31"/>
      <c r="IU31"/>
      <c r="IV31"/>
    </row>
    <row r="32" spans="1:256" s="9" customFormat="1" ht="12.75">
      <c r="A32" s="1"/>
      <c r="B32" s="2" t="str">
        <f>IF(C32&lt;='入力シート'!G3,VLOOKUP(ROW(B32)-1,grp_予想時間算出シート_順番時間種別,5,0)," ")</f>
        <v>7ch マンモス</v>
      </c>
      <c r="C32" s="6">
        <f>IF(VLOOKUP(ROW(C32)-1,grp_予想時間算出シート_順番時間種別,2,0)&lt;='入力シート'!G3,VLOOKUP(ROW(C32)-1,grp_予想時間算出シート_順番時間種別,2,0)," ")</f>
        <v>39445.3834180773</v>
      </c>
      <c r="D32" s="7" t="str">
        <f>IF(C32&lt;='入力シート'!G3,"-"," ")</f>
        <v>-</v>
      </c>
      <c r="E32" s="6">
        <f>IF(C32&lt;='入力シート'!G3,VLOOKUP(ROW(E32)-1,grp_予想時間算出シート_順番時間種別,6,0)," ")</f>
        <v>39445.384112521744</v>
      </c>
      <c r="F32" s="11" t="str">
        <f>IF(C32&lt;='入力シート'!G3,VLOOKUP(ROW(F32)-1,grp_予想時間算出シート_順番時間種別,4,0)," ")</f>
        <v>Ma</v>
      </c>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c r="IE32"/>
      <c r="IF32"/>
      <c r="IG32"/>
      <c r="IH32"/>
      <c r="II32"/>
      <c r="IJ32"/>
      <c r="IK32"/>
      <c r="IL32"/>
      <c r="IM32"/>
      <c r="IN32"/>
      <c r="IO32"/>
      <c r="IP32"/>
      <c r="IQ32"/>
      <c r="IR32"/>
      <c r="IS32"/>
      <c r="IT32"/>
      <c r="IU32"/>
      <c r="IV32"/>
    </row>
    <row r="33" spans="1:256" s="9" customFormat="1" ht="12.75">
      <c r="A33" s="1"/>
      <c r="B33" s="2" t="str">
        <f>IF(C33&lt;='入力シート'!G3,VLOOKUP(ROW(B33)-1,grp_予想時間算出シート_順番時間種別,5,0)," ")</f>
        <v>2ch イエティ</v>
      </c>
      <c r="C33" s="6">
        <f>IF(VLOOKUP(ROW(C33)-1,grp_予想時間算出シート_順番時間種別,2,0)&lt;='入力シート'!G3,VLOOKUP(ROW(C33)-1,grp_予想時間算出シート_順番時間種別,2,0)," ")</f>
        <v>39445.54030638749</v>
      </c>
      <c r="D33" s="7" t="str">
        <f>IF(C33&lt;='入力シート'!G3,"-"," ")</f>
        <v>-</v>
      </c>
      <c r="E33" s="6">
        <f>IF(C33&lt;='入力シート'!G3,VLOOKUP(ROW(E33)-1,grp_予想時間算出シート_順番時間種別,6,0)," ")</f>
        <v>39445.54134805416</v>
      </c>
      <c r="F33" s="11" t="str">
        <f>IF(C33&lt;='入力シート'!G3,VLOOKUP(ROW(F33)-1,grp_予想時間算出シート_順番時間種別,4,0)," ")</f>
        <v>Y</v>
      </c>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c r="IE33"/>
      <c r="IF33"/>
      <c r="IG33"/>
      <c r="IH33"/>
      <c r="II33"/>
      <c r="IJ33"/>
      <c r="IK33"/>
      <c r="IL33"/>
      <c r="IM33"/>
      <c r="IN33"/>
      <c r="IO33"/>
      <c r="IP33"/>
      <c r="IQ33"/>
      <c r="IR33"/>
      <c r="IS33"/>
      <c r="IT33"/>
      <c r="IU33"/>
      <c r="IV33"/>
    </row>
    <row r="34" spans="1:256" s="9" customFormat="1" ht="12.75">
      <c r="A34" s="1"/>
      <c r="B34" s="2" t="str">
        <f>IF(C34&lt;='入力シート'!G3,VLOOKUP(ROW(B34)-1,grp_予想時間算出シート_順番時間種別,5,0)," ")</f>
        <v>2ch プレインドラゴン</v>
      </c>
      <c r="C34" s="6">
        <f>IF(VLOOKUP(ROW(C34)-1,grp_予想時間算出シート_順番時間種別,2,0)&lt;='入力シート'!G3,VLOOKUP(ROW(C34)-1,grp_予想時間算出シート_順番時間種別,2,0)," ")</f>
        <v>39445.54414896851</v>
      </c>
      <c r="D34" s="7" t="str">
        <f>IF(C34&lt;='入力シート'!G3,"-"," ")</f>
        <v>-</v>
      </c>
      <c r="E34" s="6">
        <f>IF(C34&lt;='入力シート'!G3,VLOOKUP(ROW(E34)-1,grp_予想時間算出シート_順番時間種別,6,0)," ")</f>
        <v>39445.54901007962</v>
      </c>
      <c r="F34" s="11" t="str">
        <f>IF(C34&lt;='入力シート'!G3,VLOOKUP(ROW(F34)-1,grp_予想時間算出シート_順番時間種別,4,0)," ")</f>
        <v>P</v>
      </c>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c r="IE34"/>
      <c r="IF34"/>
      <c r="IG34"/>
      <c r="IH34"/>
      <c r="II34"/>
      <c r="IJ34"/>
      <c r="IK34"/>
      <c r="IL34"/>
      <c r="IM34"/>
      <c r="IN34"/>
      <c r="IO34"/>
      <c r="IP34"/>
      <c r="IQ34"/>
      <c r="IR34"/>
      <c r="IS34"/>
      <c r="IT34"/>
      <c r="IU34"/>
      <c r="IV34"/>
    </row>
    <row r="35" spans="1:256" s="9" customFormat="1" ht="12.75">
      <c r="A35" s="1"/>
      <c r="B35" s="2" t="str">
        <f>IF(C35&lt;='入力シート'!G3,VLOOKUP(ROW(B35)-1,grp_予想時間算出シート_順番時間種別,5,0)," ")</f>
        <v>地下 イフリート</v>
      </c>
      <c r="C35" s="6">
        <f>IF(VLOOKUP(ROW(C35)-1,grp_予想時間算出シート_順番時間種別,2,0)&lt;='入力シート'!G3,VLOOKUP(ROW(C35)-1,grp_予想時間算出シート_順番時間種別,2,0)," ")</f>
        <v>39445.63496527778</v>
      </c>
      <c r="D35" s="7" t="str">
        <f>IF(C35&lt;='入力シート'!G3,"-"," ")</f>
        <v>-</v>
      </c>
      <c r="E35" s="6">
        <f>IF(C35&lt;='入力シート'!G3,VLOOKUP(ROW(E35)-1,grp_予想時間算出シート_順番時間種別,6,0)," ")</f>
        <v>39445.641909722224</v>
      </c>
      <c r="F35" s="11" t="str">
        <f>IF(C35&lt;='入力シート'!G3,VLOOKUP(ROW(F35)-1,grp_予想時間算出シート_順番時間種別,4,0)," ")</f>
        <v>I</v>
      </c>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c r="IE35"/>
      <c r="IF35"/>
      <c r="IG35"/>
      <c r="IH35"/>
      <c r="II35"/>
      <c r="IJ35"/>
      <c r="IK35"/>
      <c r="IL35"/>
      <c r="IM35"/>
      <c r="IN35"/>
      <c r="IO35"/>
      <c r="IP35"/>
      <c r="IQ35"/>
      <c r="IR35"/>
      <c r="IS35"/>
      <c r="IT35"/>
      <c r="IU35"/>
      <c r="IV35"/>
    </row>
    <row r="36" spans="1:256" s="9" customFormat="1" ht="12.75">
      <c r="A36" s="1"/>
      <c r="B36" s="2" t="str">
        <f>IF(C36&lt;='入力シート'!G3,VLOOKUP(ROW(B36)-1,grp_予想時間算出シート_順番時間種別,5,0)," ")</f>
        <v>3ch イエティ</v>
      </c>
      <c r="C36" s="6">
        <f>IF(VLOOKUP(ROW(C36)-1,grp_予想時間算出シート_順番時間種別,2,0)&lt;='入力シート'!G3,VLOOKUP(ROW(C36)-1,grp_予想時間算出シート_順番時間種別,2,0)," ")</f>
        <v>39445.77994666066</v>
      </c>
      <c r="D36" s="7" t="str">
        <f>IF(C36&lt;='入力シート'!G3,"-"," ")</f>
        <v>-</v>
      </c>
      <c r="E36" s="6">
        <f>IF(C36&lt;='入力シート'!G3,VLOOKUP(ROW(E36)-1,grp_予想時間算出シート_順番時間種別,6,0)," ")</f>
        <v>39445.78098832733</v>
      </c>
      <c r="F36" s="11" t="str">
        <f>IF(C36&lt;='入力シート'!G3,VLOOKUP(ROW(F36)-1,grp_予想時間算出シート_順番時間種別,4,0)," ")</f>
        <v>Y</v>
      </c>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c r="IE36"/>
      <c r="IF36"/>
      <c r="IG36"/>
      <c r="IH36"/>
      <c r="II36"/>
      <c r="IJ36"/>
      <c r="IK36"/>
      <c r="IL36"/>
      <c r="IM36"/>
      <c r="IN36"/>
      <c r="IO36"/>
      <c r="IP36"/>
      <c r="IQ36"/>
      <c r="IR36"/>
      <c r="IS36"/>
      <c r="IT36"/>
      <c r="IU36"/>
      <c r="IV36"/>
    </row>
    <row r="37" spans="1:256" s="9" customFormat="1" ht="12.75">
      <c r="A37" s="1"/>
      <c r="B37" s="2" t="str">
        <f>IF(C37&lt;='入力シート'!G3,VLOOKUP(ROW(B37)-1,grp_予想時間算出シート_順番時間種別,5,0)," ")</f>
        <v>3ch プレインドラゴン</v>
      </c>
      <c r="C37" s="6">
        <f>IF(VLOOKUP(ROW(C37)-1,grp_予想時間算出シート_順番時間種別,2,0)&lt;='入力シート'!G3,VLOOKUP(ROW(C37)-1,grp_予想時間算出シート_順番時間種別,2,0)," ")</f>
        <v>39445.79039801484</v>
      </c>
      <c r="D37" s="7" t="str">
        <f>IF(C37&lt;='入力シート'!G3,"-"," ")</f>
        <v>-</v>
      </c>
      <c r="E37" s="6">
        <f>IF(C37&lt;='入力シート'!G3,VLOOKUP(ROW(E37)-1,grp_予想時間算出シート_順番時間種別,6,0)," ")</f>
        <v>39445.79525912595</v>
      </c>
      <c r="F37" s="11" t="str">
        <f>IF(C37&lt;='入力シート'!G3,VLOOKUP(ROW(F37)-1,grp_予想時間算出シート_順番時間種別,4,0)," ")</f>
        <v>P</v>
      </c>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c r="IE37"/>
      <c r="IF37"/>
      <c r="IG37"/>
      <c r="IH37"/>
      <c r="II37"/>
      <c r="IJ37"/>
      <c r="IK37"/>
      <c r="IL37"/>
      <c r="IM37"/>
      <c r="IN37"/>
      <c r="IO37"/>
      <c r="IP37"/>
      <c r="IQ37"/>
      <c r="IR37"/>
      <c r="IS37"/>
      <c r="IT37"/>
      <c r="IU37"/>
      <c r="IV37"/>
    </row>
    <row r="38" spans="1:256" s="9" customFormat="1" ht="12.75">
      <c r="A38" s="1"/>
      <c r="B38" s="2" t="str">
        <f>IF(C38&lt;='入力シート'!G3,VLOOKUP(ROW(B38)-1,grp_予想時間算出シート_順番時間種別,5,0)," ")</f>
        <v>6ch イエティ</v>
      </c>
      <c r="C38" s="6">
        <f>IF(VLOOKUP(ROW(C38)-1,grp_予想時間算出シート_順番時間種別,2,0)&lt;='入力シート'!G3,VLOOKUP(ROW(C38)-1,grp_予想時間算出シート_順番時間種別,2,0)," ")</f>
        <v>39445.80371680415</v>
      </c>
      <c r="D38" s="7" t="str">
        <f>IF(C38&lt;='入力シート'!G3,"-"," ")</f>
        <v>-</v>
      </c>
      <c r="E38" s="6">
        <f>IF(C38&lt;='入力シート'!G3,VLOOKUP(ROW(E38)-1,grp_予想時間算出シート_順番時間種別,6,0)," ")</f>
        <v>39445.80475847082</v>
      </c>
      <c r="F38" s="11" t="str">
        <f>IF(C38&lt;='入力シート'!G3,VLOOKUP(ROW(F38)-1,grp_予想時間算出シート_順番時間種別,4,0)," ")</f>
        <v>Y</v>
      </c>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c r="IE38"/>
      <c r="IF38"/>
      <c r="IG38"/>
      <c r="IH38"/>
      <c r="II38"/>
      <c r="IJ38"/>
      <c r="IK38"/>
      <c r="IL38"/>
      <c r="IM38"/>
      <c r="IN38"/>
      <c r="IO38"/>
      <c r="IP38"/>
      <c r="IQ38"/>
      <c r="IR38"/>
      <c r="IS38"/>
      <c r="IT38"/>
      <c r="IU38"/>
      <c r="IV38"/>
    </row>
    <row r="39" spans="1:256" s="9" customFormat="1" ht="12.75">
      <c r="A39" s="1"/>
      <c r="B39" s="2" t="str">
        <f>IF(C39&lt;='入力シート'!G3,VLOOKUP(ROW(B39)-1,grp_予想時間算出シート_順番時間種別,5,0)," ")</f>
        <v>6ch プレインドラゴン</v>
      </c>
      <c r="C39" s="6">
        <f>IF(VLOOKUP(ROW(C39)-1,grp_予想時間算出シート_順番時間種別,2,0)&lt;='入力シート'!G3,VLOOKUP(ROW(C39)-1,grp_予想時間算出シート_順番時間種別,2,0)," ")</f>
        <v>39445.81068438517</v>
      </c>
      <c r="D39" s="7" t="str">
        <f>IF(C39&lt;='入力シート'!G3,"-"," ")</f>
        <v>-</v>
      </c>
      <c r="E39" s="6">
        <f>IF(C39&lt;='入力シート'!G3,VLOOKUP(ROW(E39)-1,grp_予想時間算出シート_順番時間種別,6,0)," ")</f>
        <v>39445.81554549628</v>
      </c>
      <c r="F39" s="11" t="str">
        <f>IF(C39&lt;='入力シート'!G3,VLOOKUP(ROW(F39)-1,grp_予想時間算出シート_順番時間種別,4,0)," ")</f>
        <v>P</v>
      </c>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c r="IE39"/>
      <c r="IF39"/>
      <c r="IG39"/>
      <c r="IH39"/>
      <c r="II39"/>
      <c r="IJ39"/>
      <c r="IK39"/>
      <c r="IL39"/>
      <c r="IM39"/>
      <c r="IN39"/>
      <c r="IO39"/>
      <c r="IP39"/>
      <c r="IQ39"/>
      <c r="IR39"/>
      <c r="IS39"/>
      <c r="IT39"/>
      <c r="IU39"/>
      <c r="IV39"/>
    </row>
    <row r="40" spans="1:256" s="9" customFormat="1" ht="12.75">
      <c r="A40" s="1"/>
      <c r="B40" s="2" t="str">
        <f>IF(C40&lt;='入力シート'!G3,VLOOKUP(ROW(B40)-1,grp_予想時間算出シート_順番時間種別,5,0)," ")</f>
        <v>4ch マンモス</v>
      </c>
      <c r="C40" s="6">
        <f>IF(VLOOKUP(ROW(C40)-1,grp_予想時間算出シート_順番時間種別,2,0)&lt;='入力シート'!G3,VLOOKUP(ROW(C40)-1,grp_予想時間算出シート_順番時間種別,2,0)," ")</f>
        <v>39445.851216121286</v>
      </c>
      <c r="D40" s="7" t="str">
        <f>IF(C40&lt;='入力シート'!G3,"-"," ")</f>
        <v>-</v>
      </c>
      <c r="E40" s="6">
        <f>IF(C40&lt;='入力シート'!G3,VLOOKUP(ROW(E40)-1,grp_予想時間算出シート_順番時間種別,6,0)," ")</f>
        <v>39445.85191056573</v>
      </c>
      <c r="F40" s="11" t="str">
        <f>IF(C40&lt;='入力シート'!G3,VLOOKUP(ROW(F40)-1,grp_予想時間算出シート_順番時間種別,4,0)," ")</f>
        <v>Ma</v>
      </c>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c r="IE40"/>
      <c r="IF40"/>
      <c r="IG40"/>
      <c r="IH40"/>
      <c r="II40"/>
      <c r="IJ40"/>
      <c r="IK40"/>
      <c r="IL40"/>
      <c r="IM40"/>
      <c r="IN40"/>
      <c r="IO40"/>
      <c r="IP40"/>
      <c r="IQ40"/>
      <c r="IR40"/>
      <c r="IS40"/>
      <c r="IT40"/>
      <c r="IU40"/>
      <c r="IV40"/>
    </row>
    <row r="41" spans="1:256" s="9" customFormat="1" ht="12.75">
      <c r="A41" s="1"/>
      <c r="B41" s="2" t="str">
        <f>IF(C41&lt;='入力シート'!G3,VLOOKUP(ROW(B41)-1,grp_予想時間算出シート_順番時間種別,5,0)," ")</f>
        <v>1ch イエティ</v>
      </c>
      <c r="C41" s="6">
        <f>IF(VLOOKUP(ROW(C41)-1,grp_予想時間算出シート_順番時間種別,2,0)&lt;='入力シート'!G3,VLOOKUP(ROW(C41)-1,grp_予想時間算出シート_順番時間種別,2,0)," ")</f>
        <v>39445.97645446619</v>
      </c>
      <c r="D41" s="7" t="str">
        <f>IF(C41&lt;='入力シート'!G3,"-"," ")</f>
        <v>-</v>
      </c>
      <c r="E41" s="6">
        <f>IF(C41&lt;='入力シート'!G3,VLOOKUP(ROW(E41)-1,grp_予想時間算出シート_順番時間種別,6,0)," ")</f>
        <v>39445.97749613286</v>
      </c>
      <c r="F41" s="11" t="str">
        <f>IF(C41&lt;='入力シート'!G3,VLOOKUP(ROW(F41)-1,grp_予想時間算出シート_順番時間種別,4,0)," ")</f>
        <v>Y</v>
      </c>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c r="IE41"/>
      <c r="IF41"/>
      <c r="IG41"/>
      <c r="IH41"/>
      <c r="II41"/>
      <c r="IJ41"/>
      <c r="IK41"/>
      <c r="IL41"/>
      <c r="IM41"/>
      <c r="IN41"/>
      <c r="IO41"/>
      <c r="IP41"/>
      <c r="IQ41"/>
      <c r="IR41"/>
      <c r="IS41"/>
      <c r="IT41"/>
      <c r="IU41"/>
      <c r="IV41"/>
    </row>
    <row r="42" spans="1:256" s="9" customFormat="1" ht="12.75">
      <c r="A42" s="1"/>
      <c r="B42" s="2" t="str">
        <f>IF(C42&lt;='入力シート'!G3,VLOOKUP(ROW(B42)-1,grp_予想時間算出シート_順番時間種別,5,0)," ")</f>
        <v>1ch プレインドラゴン</v>
      </c>
      <c r="C42" s="6">
        <f>IF(VLOOKUP(ROW(C42)-1,grp_予想時間算出シート_順番時間種別,2,0)&lt;='入力シート'!G3,VLOOKUP(ROW(C42)-1,grp_予想時間算出シート_順番時間種別,2,0)," ")</f>
        <v>39445.98342204721</v>
      </c>
      <c r="D42" s="7" t="str">
        <f>IF(C42&lt;='入力シート'!G3,"-"," ")</f>
        <v>-</v>
      </c>
      <c r="E42" s="6">
        <f>IF(C42&lt;='入力シート'!G3,VLOOKUP(ROW(E42)-1,grp_予想時間算出シート_順番時間種別,6,0)," ")</f>
        <v>39445.98828315832</v>
      </c>
      <c r="F42" s="11" t="str">
        <f>IF(C42&lt;='入力シート'!G3,VLOOKUP(ROW(F42)-1,grp_予想時間算出シート_順番時間種別,4,0)," ")</f>
        <v>P</v>
      </c>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c r="IE42"/>
      <c r="IF42"/>
      <c r="IG42"/>
      <c r="IH42"/>
      <c r="II42"/>
      <c r="IJ42"/>
      <c r="IK42"/>
      <c r="IL42"/>
      <c r="IM42"/>
      <c r="IN42"/>
      <c r="IO42"/>
      <c r="IP42"/>
      <c r="IQ42"/>
      <c r="IR42"/>
      <c r="IS42"/>
      <c r="IT42"/>
      <c r="IU42"/>
      <c r="IV42"/>
    </row>
    <row r="43" spans="1:256" s="9" customFormat="1" ht="12.75">
      <c r="A43" s="1"/>
      <c r="B43" s="2" t="str">
        <f>IF(C43&lt;='入力シート'!G3,VLOOKUP(ROW(B43)-1,grp_予想時間算出シート_順番時間種別,5,0)," ")</f>
        <v>7ch イエティ</v>
      </c>
      <c r="C43" s="6">
        <f>IF(VLOOKUP(ROW(C43)-1,grp_予想時間算出シート_順番時間種別,2,0)&lt;='入力シート'!G3,VLOOKUP(ROW(C43)-1,grp_予想時間算出シート_順番時間種別,2,0)," ")</f>
        <v>39446.25951678775</v>
      </c>
      <c r="D43" s="7" t="str">
        <f>IF(C43&lt;='入力シート'!G3,"-"," ")</f>
        <v>-</v>
      </c>
      <c r="E43" s="6">
        <f>IF(C43&lt;='入力シート'!G3,VLOOKUP(ROW(E43)-1,grp_予想時間算出シート_順番時間種別,6,0)," ")</f>
        <v>39446.261600121084</v>
      </c>
      <c r="F43" s="11" t="str">
        <f>IF(C43&lt;='入力シート'!G3,VLOOKUP(ROW(F43)-1,grp_予想時間算出シート_順番時間種別,4,0)," ")</f>
        <v>Y</v>
      </c>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c r="IE43"/>
      <c r="IF43"/>
      <c r="IG43"/>
      <c r="IH43"/>
      <c r="II43"/>
      <c r="IJ43"/>
      <c r="IK43"/>
      <c r="IL43"/>
      <c r="IM43"/>
      <c r="IN43"/>
      <c r="IO43"/>
      <c r="IP43"/>
      <c r="IQ43"/>
      <c r="IR43"/>
      <c r="IS43"/>
      <c r="IT43"/>
      <c r="IU43"/>
      <c r="IV43"/>
    </row>
    <row r="44" spans="1:256" s="9" customFormat="1" ht="12.75">
      <c r="A44" s="1"/>
      <c r="B44" s="2" t="str">
        <f>IF(C44&lt;='入力シート'!G3,VLOOKUP(ROW(B44)-1,grp_予想時間算出シート_順番時間種別,5,0)," ")</f>
        <v>7ch プレインドラゴン</v>
      </c>
      <c r="C44" s="6">
        <f>IF(VLOOKUP(ROW(C44)-1,grp_予想時間算出シート_順番時間種別,2,0)&lt;='入力シート'!G3,VLOOKUP(ROW(C44)-1,grp_予想時間算出シート_順番時間種別,2,0)," ")</f>
        <v>39446.264748257665</v>
      </c>
      <c r="D44" s="7" t="str">
        <f>IF(C44&lt;='入力シート'!G3,"-"," ")</f>
        <v>-</v>
      </c>
      <c r="E44" s="6">
        <f>IF(C44&lt;='入力シート'!G3,VLOOKUP(ROW(E44)-1,grp_予想時間算出シート_順番時間種別,6,0)," ")</f>
        <v>39446.27377603544</v>
      </c>
      <c r="F44" s="11" t="str">
        <f>IF(C44&lt;='入力シート'!G3,VLOOKUP(ROW(F44)-1,grp_予想時間算出シート_順番時間種別,4,0)," ")</f>
        <v>P</v>
      </c>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c r="IE44"/>
      <c r="IF44"/>
      <c r="IG44"/>
      <c r="IH44"/>
      <c r="II44"/>
      <c r="IJ44"/>
      <c r="IK44"/>
      <c r="IL44"/>
      <c r="IM44"/>
      <c r="IN44"/>
      <c r="IO44"/>
      <c r="IP44"/>
      <c r="IQ44"/>
      <c r="IR44"/>
      <c r="IS44"/>
      <c r="IT44"/>
      <c r="IU44"/>
      <c r="IV44"/>
    </row>
    <row r="45" spans="1:256" s="9" customFormat="1" ht="12.75">
      <c r="A45" s="1"/>
      <c r="B45" s="2" t="str">
        <f>IF(C45&lt;='入力シート'!G3,VLOOKUP(ROW(B45)-1,grp_予想時間算出シート_順番時間種別,5,0)," ")</f>
        <v>8ch イエティ</v>
      </c>
      <c r="C45" s="6">
        <f>IF(VLOOKUP(ROW(C45)-1,grp_予想時間算出シート_順番時間種別,2,0)&lt;='入力シート'!G3,VLOOKUP(ROW(C45)-1,grp_予想時間算出シート_順番時間種別,2,0)," ")</f>
        <v>39446.27556216383</v>
      </c>
      <c r="D45" s="7" t="str">
        <f>IF(C45&lt;='入力シート'!G3,"-"," ")</f>
        <v>-</v>
      </c>
      <c r="E45" s="6">
        <f>IF(C45&lt;='入力シート'!G3,VLOOKUP(ROW(E45)-1,grp_予想時間算出シート_順番時間種別,6,0)," ")</f>
        <v>39446.27764549716</v>
      </c>
      <c r="F45" s="11" t="str">
        <f>IF(C45&lt;='入力シート'!G3,VLOOKUP(ROW(F45)-1,grp_予想時間算出シート_順番時間種別,4,0)," ")</f>
        <v>Y</v>
      </c>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c r="IE45"/>
      <c r="IF45"/>
      <c r="IG45"/>
      <c r="IH45"/>
      <c r="II45"/>
      <c r="IJ45"/>
      <c r="IK45"/>
      <c r="IL45"/>
      <c r="IM45"/>
      <c r="IN45"/>
      <c r="IO45"/>
      <c r="IP45"/>
      <c r="IQ45"/>
      <c r="IR45"/>
      <c r="IS45"/>
      <c r="IT45"/>
      <c r="IU45"/>
      <c r="IV45"/>
    </row>
    <row r="46" spans="1:256" s="9" customFormat="1" ht="12.75">
      <c r="A46" s="1"/>
      <c r="B46" s="2" t="str">
        <f>IF(C46&lt;='入力シート'!G3,VLOOKUP(ROW(B46)-1,grp_予想時間算出シート_順番時間種別,5,0)," ")</f>
        <v>8ch プレインドラゴン</v>
      </c>
      <c r="C46" s="6">
        <f>IF(VLOOKUP(ROW(C46)-1,grp_予想時間算出シート_順番時間種別,2,0)&lt;='入力シート'!G3,VLOOKUP(ROW(C46)-1,grp_予想時間算出シート_順番時間種別,2,0)," ")</f>
        <v>39446.28079363374</v>
      </c>
      <c r="D46" s="7" t="str">
        <f>IF(C46&lt;='入力シート'!G3,"-"," ")</f>
        <v>-</v>
      </c>
      <c r="E46" s="6">
        <f>IF(C46&lt;='入力シート'!G3,VLOOKUP(ROW(E46)-1,grp_予想時間算出シート_順番時間種別,6,0)," ")</f>
        <v>39446.28982141152</v>
      </c>
      <c r="F46" s="11" t="str">
        <f>IF(C46&lt;='入力シート'!G3,VLOOKUP(ROW(F46)-1,grp_予想時間算出シート_順番時間種別,4,0)," ")</f>
        <v>P</v>
      </c>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c r="IE46"/>
      <c r="IF46"/>
      <c r="IG46"/>
      <c r="IH46"/>
      <c r="II46"/>
      <c r="IJ46"/>
      <c r="IK46"/>
      <c r="IL46"/>
      <c r="IM46"/>
      <c r="IN46"/>
      <c r="IO46"/>
      <c r="IP46"/>
      <c r="IQ46"/>
      <c r="IR46"/>
      <c r="IS46"/>
      <c r="IT46"/>
      <c r="IU46"/>
      <c r="IV46"/>
    </row>
    <row r="47" spans="1:256" s="9" customFormat="1" ht="12.75">
      <c r="A47" s="1"/>
      <c r="B47" s="2" t="str">
        <f>IF(C47&lt;='入力シート'!G3,VLOOKUP(ROW(B47)-1,grp_予想時間算出シート_順番時間種別,5,0)," ")</f>
        <v>4ch イエティ</v>
      </c>
      <c r="C47" s="6">
        <f>IF(VLOOKUP(ROW(C47)-1,grp_予想時間算出シート_順番時間種別,2,0)&lt;='入力シート'!G3,VLOOKUP(ROW(C47)-1,grp_予想時間算出シート_順番時間種別,2,0)," ")</f>
        <v>39446.354439838935</v>
      </c>
      <c r="D47" s="7" t="str">
        <f>IF(C47&lt;='入力シート'!G3,"-"," ")</f>
        <v>-</v>
      </c>
      <c r="E47" s="6">
        <f>IF(C47&lt;='入力シート'!G3,VLOOKUP(ROW(E47)-1,grp_予想時間算出シート_順番時間種別,6,0)," ")</f>
        <v>39446.355481505605</v>
      </c>
      <c r="F47" s="11" t="str">
        <f>IF(C47&lt;='入力シート'!G3,VLOOKUP(ROW(F47)-1,grp_予想時間算出シート_順番時間種別,4,0)," ")</f>
        <v>Y</v>
      </c>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c r="IE47"/>
      <c r="IF47"/>
      <c r="IG47"/>
      <c r="IH47"/>
      <c r="II47"/>
      <c r="IJ47"/>
      <c r="IK47"/>
      <c r="IL47"/>
      <c r="IM47"/>
      <c r="IN47"/>
      <c r="IO47"/>
      <c r="IP47"/>
      <c r="IQ47"/>
      <c r="IR47"/>
      <c r="IS47"/>
      <c r="IT47"/>
      <c r="IU47"/>
      <c r="IV47"/>
    </row>
    <row r="48" spans="1:256" s="9" customFormat="1" ht="12.75">
      <c r="A48" s="1"/>
      <c r="B48" s="2" t="str">
        <f>IF(C48&lt;='入力シート'!G3,VLOOKUP(ROW(B48)-1,grp_予想時間算出シート_順番時間種別,5,0)," ")</f>
        <v>4ch プレインドラゴン</v>
      </c>
      <c r="C48" s="6">
        <f>IF(VLOOKUP(ROW(C48)-1,grp_予想時間算出シート_順番時間種別,2,0)&lt;='入力シート'!G3,VLOOKUP(ROW(C48)-1,grp_予想時間算出シート_順番時間種別,2,0)," ")</f>
        <v>39446.36211341533</v>
      </c>
      <c r="D48" s="7" t="str">
        <f>IF(C48&lt;='入力シート'!G3,"-"," ")</f>
        <v>-</v>
      </c>
      <c r="E48" s="6">
        <f>IF(C48&lt;='入力シート'!G3,VLOOKUP(ROW(E48)-1,grp_予想時間算出シート_順番時間種別,6,0)," ")</f>
        <v>39446.36697452644</v>
      </c>
      <c r="F48" s="11" t="str">
        <f>IF(C48&lt;='入力シート'!G3,VLOOKUP(ROW(F48)-1,grp_予想時間算出シート_順番時間種別,4,0)," ")</f>
        <v>P</v>
      </c>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c r="IE48"/>
      <c r="IF48"/>
      <c r="IG48"/>
      <c r="IH48"/>
      <c r="II48"/>
      <c r="IJ48"/>
      <c r="IK48"/>
      <c r="IL48"/>
      <c r="IM48"/>
      <c r="IN48"/>
      <c r="IO48"/>
      <c r="IP48"/>
      <c r="IQ48"/>
      <c r="IR48"/>
      <c r="IS48"/>
      <c r="IT48"/>
      <c r="IU48"/>
      <c r="IV48"/>
    </row>
    <row r="49" spans="1:256" s="9" customFormat="1" ht="12.75">
      <c r="A49" s="1"/>
      <c r="B49" s="2" t="str">
        <f>IF(C49&lt;='入力シート'!G3,VLOOKUP(ROW(B49)-1,grp_予想時間算出シート_順番時間種別,5,0)," ")</f>
        <v>6ch マンモス</v>
      </c>
      <c r="C49" s="6">
        <f>IF(VLOOKUP(ROW(C49)-1,grp_予想時間算出シート_順番時間種別,2,0)&lt;='入力シート'!G3,VLOOKUP(ROW(C49)-1,grp_予想時間算出シート_順番時間種別,2,0)," ")</f>
        <v>39446.38368193147</v>
      </c>
      <c r="D49" s="7" t="str">
        <f>IF(C49&lt;='入力シート'!G3,"-"," ")</f>
        <v>-</v>
      </c>
      <c r="E49" s="6">
        <f>IF(C49&lt;='入力シート'!G3,VLOOKUP(ROW(E49)-1,grp_予想時間算出シート_順番時間種別,6,0)," ")</f>
        <v>39446.384376375914</v>
      </c>
      <c r="F49" s="11" t="str">
        <f>IF(C49&lt;='入力シート'!G3,VLOOKUP(ROW(F49)-1,grp_予想時間算出シート_順番時間種別,4,0)," ")</f>
        <v>Ma</v>
      </c>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c r="IE49"/>
      <c r="IF49"/>
      <c r="IG49"/>
      <c r="IH49"/>
      <c r="II49"/>
      <c r="IJ49"/>
      <c r="IK49"/>
      <c r="IL49"/>
      <c r="IM49"/>
      <c r="IN49"/>
      <c r="IO49"/>
      <c r="IP49"/>
      <c r="IQ49"/>
      <c r="IR49"/>
      <c r="IS49"/>
      <c r="IT49"/>
      <c r="IU49"/>
      <c r="IV49"/>
    </row>
    <row r="50" spans="1:256" s="9" customFormat="1" ht="12.75">
      <c r="A50" s="1"/>
      <c r="B50" s="2" t="str">
        <f>IF(C50&lt;='入力シート'!G3,VLOOKUP(ROW(B50)-1,grp_予想時間算出シート_順番時間種別,5,0)," ")</f>
        <v>5ch マンモス</v>
      </c>
      <c r="C50" s="6">
        <f>IF(VLOOKUP(ROW(C50)-1,grp_予想時間算出シート_順番時間種別,2,0)&lt;='入力シート'!G3,VLOOKUP(ROW(C50)-1,grp_予想時間算出シート_順番時間種別,2,0)," ")</f>
        <v>39446.6746471398</v>
      </c>
      <c r="D50" s="7" t="str">
        <f>IF(C50&lt;='入力シート'!G3,"-"," ")</f>
        <v>-</v>
      </c>
      <c r="E50" s="6">
        <f>IF(C50&lt;='入力シート'!G3,VLOOKUP(ROW(E50)-1,grp_予想時間算出シート_順番時間種別,6,0)," ")</f>
        <v>39446.67534158425</v>
      </c>
      <c r="F50" s="11" t="str">
        <f>IF(C50&lt;='入力シート'!G3,VLOOKUP(ROW(F50)-1,grp_予想時間算出シート_順番時間種別,4,0)," ")</f>
        <v>Ma</v>
      </c>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c r="IE50"/>
      <c r="IF50"/>
      <c r="IG50"/>
      <c r="IH50"/>
      <c r="II50"/>
      <c r="IJ50"/>
      <c r="IK50"/>
      <c r="IL50"/>
      <c r="IM50"/>
      <c r="IN50"/>
      <c r="IO50"/>
      <c r="IP50"/>
      <c r="IQ50"/>
      <c r="IR50"/>
      <c r="IS50"/>
      <c r="IT50"/>
      <c r="IU50"/>
      <c r="IV50"/>
    </row>
    <row r="51" spans="1:256" s="9" customFormat="1" ht="12.75">
      <c r="A51" s="1"/>
      <c r="B51" s="2" t="str">
        <f>IF(C51&lt;='入力シート'!G3,VLOOKUP(ROW(B51)-1,grp_予想時間算出シート_順番時間種別,5,0)," ")</f>
        <v>1ch マンモス</v>
      </c>
      <c r="C51" s="6">
        <f>IF(VLOOKUP(ROW(C51)-1,grp_予想時間算出シート_順番時間種別,2,0)&lt;='入力シート'!G3,VLOOKUP(ROW(C51)-1,grp_予想時間算出シート_順番時間種別,2,0)," ")</f>
        <v>39446.67530881804</v>
      </c>
      <c r="D51" s="7" t="str">
        <f>IF(C51&lt;='入力シート'!G3,"-"," ")</f>
        <v>-</v>
      </c>
      <c r="E51" s="6">
        <f>IF(C51&lt;='入力シート'!G3,VLOOKUP(ROW(E51)-1,grp_予想時間算出シート_順番時間種別,6,0)," ")</f>
        <v>39446.67600326249</v>
      </c>
      <c r="F51" s="11" t="str">
        <f>IF(C51&lt;='入力シート'!G3,VLOOKUP(ROW(F51)-1,grp_予想時間算出シート_順番時間種別,4,0)," ")</f>
        <v>Ma</v>
      </c>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c r="IE51"/>
      <c r="IF51"/>
      <c r="IG51"/>
      <c r="IH51"/>
      <c r="II51"/>
      <c r="IJ51"/>
      <c r="IK51"/>
      <c r="IL51"/>
      <c r="IM51"/>
      <c r="IN51"/>
      <c r="IO51"/>
      <c r="IP51"/>
      <c r="IQ51"/>
      <c r="IR51"/>
      <c r="IS51"/>
      <c r="IT51"/>
      <c r="IU51"/>
      <c r="IV51"/>
    </row>
    <row r="52" spans="1:256" s="9" customFormat="1" ht="12.75">
      <c r="A52" s="1"/>
      <c r="B52" s="2" t="str">
        <f>IF(C52&lt;='入力シート'!G3,VLOOKUP(ROW(B52)-1,grp_予想時間算出シート_順番時間種別,5,0)," ")</f>
        <v>8ch マンモス</v>
      </c>
      <c r="C52" s="6">
        <f>IF(VLOOKUP(ROW(C52)-1,grp_予想時間算出シート_順番時間種別,2,0)&lt;='入力シート'!G3,VLOOKUP(ROW(C52)-1,grp_予想時間算出シート_順番時間種別,2,0)," ")</f>
        <v>39446.72508487128</v>
      </c>
      <c r="D52" s="7" t="str">
        <f>IF(C52&lt;='入力シート'!G3,"-"," ")</f>
        <v>-</v>
      </c>
      <c r="E52" s="6">
        <f>IF(C52&lt;='入力シート'!G3,VLOOKUP(ROW(E52)-1,grp_予想時間算出シート_順番時間種別,6,0)," ")</f>
        <v>39446.725779315726</v>
      </c>
      <c r="F52" s="11" t="str">
        <f>IF(C52&lt;='入力シート'!G3,VLOOKUP(ROW(F52)-1,grp_予想時間算出シート_順番時間種別,4,0)," ")</f>
        <v>Ma</v>
      </c>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c r="IE52"/>
      <c r="IF52"/>
      <c r="IG52"/>
      <c r="IH52"/>
      <c r="II52"/>
      <c r="IJ52"/>
      <c r="IK52"/>
      <c r="IL52"/>
      <c r="IM52"/>
      <c r="IN52"/>
      <c r="IO52"/>
      <c r="IP52"/>
      <c r="IQ52"/>
      <c r="IR52"/>
      <c r="IS52"/>
      <c r="IT52"/>
      <c r="IU52"/>
      <c r="IV52"/>
    </row>
    <row r="53" spans="1:256" s="9" customFormat="1" ht="12.75">
      <c r="A53" s="1"/>
      <c r="B53" s="2" t="str">
        <f>IF(C53&lt;='入力シート'!G3,VLOOKUP(ROW(B53)-1,grp_予想時間算出シート_順番時間種別,5,0)," ")</f>
        <v>2ch マンモス</v>
      </c>
      <c r="C53" s="6">
        <f>IF(VLOOKUP(ROW(C53)-1,grp_予想時間算出シート_順番時間種別,2,0)&lt;='入力シート'!G3,VLOOKUP(ROW(C53)-1,grp_予想時間算出シート_順番時間種別,2,0)," ")</f>
        <v>39446.783333482395</v>
      </c>
      <c r="D53" s="7" t="str">
        <f>IF(C53&lt;='入力シート'!G3,"-"," ")</f>
        <v>-</v>
      </c>
      <c r="E53" s="6">
        <f>IF(C53&lt;='入力シート'!G3,VLOOKUP(ROW(E53)-1,grp_予想時間算出シート_順番時間種別,6,0)," ")</f>
        <v>39446.78402792684</v>
      </c>
      <c r="F53" s="11" t="str">
        <f>IF(C53&lt;='入力シート'!G3,VLOOKUP(ROW(F53)-1,grp_予想時間算出シート_順番時間種別,4,0)," ")</f>
        <v>Ma</v>
      </c>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c r="IE53"/>
      <c r="IF53"/>
      <c r="IG53"/>
      <c r="IH53"/>
      <c r="II53"/>
      <c r="IJ53"/>
      <c r="IK53"/>
      <c r="IL53"/>
      <c r="IM53"/>
      <c r="IN53"/>
      <c r="IO53"/>
      <c r="IP53"/>
      <c r="IQ53"/>
      <c r="IR53"/>
      <c r="IS53"/>
      <c r="IT53"/>
      <c r="IU53"/>
      <c r="IV53"/>
    </row>
    <row r="54" spans="1:256" s="9" customFormat="1" ht="12.75">
      <c r="A54" s="1"/>
      <c r="B54" s="2" t="str">
        <f>IF(C54&lt;='入力シート'!G3,VLOOKUP(ROW(B54)-1,grp_予想時間算出シート_順番時間種別,5,0)," ")</f>
        <v>3ch イエティ</v>
      </c>
      <c r="C54" s="6">
        <f>IF(VLOOKUP(ROW(C54)-1,grp_予想時間算出シート_順番時間種別,2,0)&lt;='入力シート'!G3,VLOOKUP(ROW(C54)-1,grp_予想時間算出シート_順番時間種別,2,0)," ")</f>
        <v>39446.86865090242</v>
      </c>
      <c r="D54" s="7" t="str">
        <f>IF(C54&lt;='入力シート'!G3,"-"," ")</f>
        <v>-</v>
      </c>
      <c r="E54" s="6">
        <f>IF(C54&lt;='入力シート'!G3,VLOOKUP(ROW(E54)-1,grp_予想時間算出シート_順番時間種別,6,0)," ")</f>
        <v>39446.86969256909</v>
      </c>
      <c r="F54" s="11" t="str">
        <f>IF(C54&lt;='入力シート'!G3,VLOOKUP(ROW(F54)-1,grp_予想時間算出シート_順番時間種別,4,0)," ")</f>
        <v>Y</v>
      </c>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c r="IE54"/>
      <c r="IF54"/>
      <c r="IG54"/>
      <c r="IH54"/>
      <c r="II54"/>
      <c r="IJ54"/>
      <c r="IK54"/>
      <c r="IL54"/>
      <c r="IM54"/>
      <c r="IN54"/>
      <c r="IO54"/>
      <c r="IP54"/>
      <c r="IQ54"/>
      <c r="IR54"/>
      <c r="IS54"/>
      <c r="IT54"/>
      <c r="IU54"/>
      <c r="IV54"/>
    </row>
    <row r="55" spans="1:256" s="9" customFormat="1" ht="12.75">
      <c r="A55" s="1"/>
      <c r="B55" s="2" t="str">
        <f>IF(C55&lt;='入力シート'!G3,VLOOKUP(ROW(B55)-1,grp_予想時間算出シート_順番時間種別,5,0)," ")</f>
        <v>3ch プレインドラゴン</v>
      </c>
      <c r="C55" s="6">
        <f>IF(VLOOKUP(ROW(C55)-1,grp_予想時間算出シート_順番時間種別,2,0)&lt;='入力シート'!G3,VLOOKUP(ROW(C55)-1,grp_予想時間算出シート_順番時間種別,2,0)," ")</f>
        <v>39446.88293324043</v>
      </c>
      <c r="D55" s="7" t="str">
        <f>IF(C55&lt;='入力シート'!G3,"-"," ")</f>
        <v>-</v>
      </c>
      <c r="E55" s="6">
        <f>IF(C55&lt;='入力シート'!G3,VLOOKUP(ROW(E55)-1,grp_予想時間算出シート_順番時間種別,6,0)," ")</f>
        <v>39446.88779435154</v>
      </c>
      <c r="F55" s="11" t="str">
        <f>IF(C55&lt;='入力シート'!G3,VLOOKUP(ROW(F55)-1,grp_予想時間算出シート_順番時間種別,4,0)," ")</f>
        <v>P</v>
      </c>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c r="IE55"/>
      <c r="IF55"/>
      <c r="IG55"/>
      <c r="IH55"/>
      <c r="II55"/>
      <c r="IJ55"/>
      <c r="IK55"/>
      <c r="IL55"/>
      <c r="IM55"/>
      <c r="IN55"/>
      <c r="IO55"/>
      <c r="IP55"/>
      <c r="IQ55"/>
      <c r="IR55"/>
      <c r="IS55"/>
      <c r="IT55"/>
      <c r="IU55"/>
      <c r="IV55"/>
    </row>
    <row r="56" spans="1:256" s="9" customFormat="1" ht="12.75">
      <c r="A56" s="1"/>
      <c r="B56" s="2" t="str">
        <f>IF(C56&lt;='入力シート'!G3,VLOOKUP(ROW(B56)-1,grp_予想時間算出シート_順番時間種別,5,0)," ")</f>
        <v>5ch イエティ</v>
      </c>
      <c r="C56" s="6">
        <f>IF(VLOOKUP(ROW(C56)-1,grp_予想時間算出シート_順番時間種別,2,0)&lt;='入力シート'!G3,VLOOKUP(ROW(C56)-1,grp_予想時間算出シート_順番時間種別,2,0)," ")</f>
        <v>39446.97624623702</v>
      </c>
      <c r="D56" s="7" t="str">
        <f>IF(C56&lt;='入力シート'!G3,"-"," ")</f>
        <v>-</v>
      </c>
      <c r="E56" s="6">
        <f>IF(C56&lt;='入力シート'!G3,VLOOKUP(ROW(E56)-1,grp_予想時間算出シート_順番時間種別,6,0)," ")</f>
        <v>39446.97728790369</v>
      </c>
      <c r="F56" s="11" t="str">
        <f>IF(C56&lt;='入力シート'!G3,VLOOKUP(ROW(F56)-1,grp_予想時間算出シート_順番時間種別,4,0)," ")</f>
        <v>Y</v>
      </c>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c r="IE56"/>
      <c r="IF56"/>
      <c r="IG56"/>
      <c r="IH56"/>
      <c r="II56"/>
      <c r="IJ56"/>
      <c r="IK56"/>
      <c r="IL56"/>
      <c r="IM56"/>
      <c r="IN56"/>
      <c r="IO56"/>
      <c r="IP56"/>
      <c r="IQ56"/>
      <c r="IR56"/>
      <c r="IS56"/>
      <c r="IT56"/>
      <c r="IU56"/>
      <c r="IV56"/>
    </row>
    <row r="57" spans="1:256" s="9" customFormat="1" ht="12.75">
      <c r="A57" s="1"/>
      <c r="B57" s="2" t="str">
        <f>IF(C57&lt;='入力シート'!G3,VLOOKUP(ROW(B57)-1,grp_予想時間算出シート_順番時間種別,5,0)," ")</f>
        <v>5ch プレインドラゴン</v>
      </c>
      <c r="C57" s="6">
        <f>IF(VLOOKUP(ROW(C57)-1,grp_予想時間算出シート_順番時間種別,2,0)&lt;='入力シート'!G3,VLOOKUP(ROW(C57)-1,grp_予想時間算出シート_順番時間種別,2,0)," ")</f>
        <v>39446.98321381804</v>
      </c>
      <c r="D57" s="7" t="str">
        <f>IF(C57&lt;='入力シート'!G3,"-"," ")</f>
        <v>-</v>
      </c>
      <c r="E57" s="6">
        <f>IF(C57&lt;='入力シート'!G3,VLOOKUP(ROW(E57)-1,grp_予想時間算出シート_順番時間種別,6,0)," ")</f>
        <v>39446.988074929155</v>
      </c>
      <c r="F57" s="11" t="str">
        <f>IF(C57&lt;='入力シート'!G3,VLOOKUP(ROW(F57)-1,grp_予想時間算出シート_順番時間種別,4,0)," ")</f>
        <v>P</v>
      </c>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c r="IE57"/>
      <c r="IF57"/>
      <c r="IG57"/>
      <c r="IH57"/>
      <c r="II57"/>
      <c r="IJ57"/>
      <c r="IK57"/>
      <c r="IL57"/>
      <c r="IM57"/>
      <c r="IN57"/>
      <c r="IO57"/>
      <c r="IP57"/>
      <c r="IQ57"/>
      <c r="IR57"/>
      <c r="IS57"/>
      <c r="IT57"/>
      <c r="IU57"/>
      <c r="IV57"/>
    </row>
    <row r="58" spans="1:256" s="9" customFormat="1" ht="12.75">
      <c r="A58" s="1"/>
      <c r="B58" s="2" t="str">
        <f>IF(C58&lt;='入力シート'!G3,VLOOKUP(ROW(B58)-1,grp_予想時間算出シート_順番時間種別,5,0)," ")</f>
        <v>2ch イエティ</v>
      </c>
      <c r="C58" s="6">
        <f>IF(VLOOKUP(ROW(C58)-1,grp_予想時間算出シート_順番時間種別,2,0)&lt;='入力シート'!G3,VLOOKUP(ROW(C58)-1,grp_予想時間算出シート_順番時間種別,2,0)," ")</f>
        <v>39447.05523163526</v>
      </c>
      <c r="D58" s="7" t="str">
        <f>IF(C58&lt;='入力シート'!G3,"-"," ")</f>
        <v>-</v>
      </c>
      <c r="E58" s="6">
        <f>IF(C58&lt;='入力シート'!G3,VLOOKUP(ROW(E58)-1,grp_予想時間算出シート_順番時間種別,6,0)," ")</f>
        <v>39447.05627330193</v>
      </c>
      <c r="F58" s="11" t="str">
        <f>IF(C58&lt;='入力シート'!G3,VLOOKUP(ROW(F58)-1,grp_予想時間算出シート_順番時間種別,4,0)," ")</f>
        <v>Y</v>
      </c>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c r="IE58"/>
      <c r="IF58"/>
      <c r="IG58"/>
      <c r="IH58"/>
      <c r="II58"/>
      <c r="IJ58"/>
      <c r="IK58"/>
      <c r="IL58"/>
      <c r="IM58"/>
      <c r="IN58"/>
      <c r="IO58"/>
      <c r="IP58"/>
      <c r="IQ58"/>
      <c r="IR58"/>
      <c r="IS58"/>
      <c r="IT58"/>
      <c r="IU58"/>
      <c r="IV58"/>
    </row>
    <row r="59" spans="1:256" s="9" customFormat="1" ht="12.75">
      <c r="A59" s="1"/>
      <c r="B59" s="2" t="str">
        <f>IF(C59&lt;='入力シート'!G3,VLOOKUP(ROW(B59)-1,grp_予想時間算出シート_順番時間種別,5,0)," ")</f>
        <v>2ch プレインドラゴン</v>
      </c>
      <c r="C59" s="6">
        <f>IF(VLOOKUP(ROW(C59)-1,grp_予想時間算出シート_順番時間種別,2,0)&lt;='入力シート'!G3,VLOOKUP(ROW(C59)-1,grp_予想時間算出シート_順番時間種別,2,0)," ")</f>
        <v>39447.062905211664</v>
      </c>
      <c r="D59" s="7" t="str">
        <f>IF(C59&lt;='入力シート'!G3,"-"," ")</f>
        <v>-</v>
      </c>
      <c r="E59" s="6">
        <f>IF(C59&lt;='入力シート'!G3,VLOOKUP(ROW(E59)-1,grp_予想時間算出シート_順番時間種別,6,0)," ")</f>
        <v>39447.067766322776</v>
      </c>
      <c r="F59" s="11" t="str">
        <f>IF(C59&lt;='入力シート'!G3,VLOOKUP(ROW(F59)-1,grp_予想時間算出シート_順番時間種別,4,0)," ")</f>
        <v>P</v>
      </c>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c r="IE59"/>
      <c r="IF59"/>
      <c r="IG59"/>
      <c r="IH59"/>
      <c r="II59"/>
      <c r="IJ59"/>
      <c r="IK59"/>
      <c r="IL59"/>
      <c r="IM59"/>
      <c r="IN59"/>
      <c r="IO59"/>
      <c r="IP59"/>
      <c r="IQ59"/>
      <c r="IR59"/>
      <c r="IS59"/>
      <c r="IT59"/>
      <c r="IU59"/>
      <c r="IV59"/>
    </row>
    <row r="60" spans="1:256" s="9" customFormat="1" ht="12.75">
      <c r="A60" s="1"/>
      <c r="B60" s="2" t="str">
        <f>IF(C60&lt;='入力シート'!G3,VLOOKUP(ROW(B60)-1,grp_予想時間算出シート_順番時間種別,5,0)," ")</f>
        <v>7ch マンモス</v>
      </c>
      <c r="C60" s="6">
        <f>IF(VLOOKUP(ROW(C60)-1,grp_予想時間算出シート_順番時間種別,2,0)&lt;='入力シート'!G3,VLOOKUP(ROW(C60)-1,grp_予想時間算出シート_順番時間種別,2,0)," ")</f>
        <v>39447.06987093097</v>
      </c>
      <c r="D60" s="7" t="str">
        <f>IF(C60&lt;='入力シート'!G3,"-"," ")</f>
        <v>-</v>
      </c>
      <c r="E60" s="6">
        <f>IF(C60&lt;='入力シート'!G3,VLOOKUP(ROW(E60)-1,grp_予想時間算出シート_順番時間種別,6,0)," ")</f>
        <v>39447.07056537542</v>
      </c>
      <c r="F60" s="11" t="str">
        <f>IF(C60&lt;='入力シート'!G3,VLOOKUP(ROW(F60)-1,grp_予想時間算出シート_順番時間種別,4,0)," ")</f>
        <v>Ma</v>
      </c>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c r="IE60"/>
      <c r="IF60"/>
      <c r="IG60"/>
      <c r="IH60"/>
      <c r="II60"/>
      <c r="IJ60"/>
      <c r="IK60"/>
      <c r="IL60"/>
      <c r="IM60"/>
      <c r="IN60"/>
      <c r="IO60"/>
      <c r="IP60"/>
      <c r="IQ60"/>
      <c r="IR60"/>
      <c r="IS60"/>
      <c r="IT60"/>
      <c r="IU60"/>
      <c r="IV60"/>
    </row>
    <row r="61" spans="1:256" s="9" customFormat="1" ht="12.75">
      <c r="A61" s="1"/>
      <c r="B61" s="2" t="str">
        <f>IF(C61&lt;='入力シート'!G3,VLOOKUP(ROW(B61)-1,grp_予想時間算出シート_順番時間種別,5,0)," ")</f>
        <v>3ch マンモス</v>
      </c>
      <c r="C61" s="6">
        <f>IF(VLOOKUP(ROW(C61)-1,grp_予想時間算出シート_順番時間種別,2,0)&lt;='入力シート'!G3,VLOOKUP(ROW(C61)-1,grp_予想時間算出シート_順番時間種別,2,0)," ")</f>
        <v>39447.19678336666</v>
      </c>
      <c r="D61" s="7" t="str">
        <f>IF(C61&lt;='入力シート'!G3,"-"," ")</f>
        <v>-</v>
      </c>
      <c r="E61" s="6">
        <f>IF(C61&lt;='入力シート'!G3,VLOOKUP(ROW(E61)-1,grp_予想時間算出シート_順番時間種別,6,0)," ")</f>
        <v>39447.19886669999</v>
      </c>
      <c r="F61" s="11" t="str">
        <f>IF(C61&lt;='入力シート'!G3,VLOOKUP(ROW(F61)-1,grp_予想時間算出シート_順番時間種別,4,0)," ")</f>
        <v>Ma</v>
      </c>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c r="HW61" s="10"/>
      <c r="HX61" s="10"/>
      <c r="HY61" s="10"/>
      <c r="HZ61" s="10"/>
      <c r="IA61" s="10"/>
      <c r="IB61" s="10"/>
      <c r="IC61" s="10"/>
      <c r="ID61"/>
      <c r="IE61"/>
      <c r="IF61"/>
      <c r="IG61"/>
      <c r="IH61"/>
      <c r="II61"/>
      <c r="IJ61"/>
      <c r="IK61"/>
      <c r="IL61"/>
      <c r="IM61"/>
      <c r="IN61"/>
      <c r="IO61"/>
      <c r="IP61"/>
      <c r="IQ61"/>
      <c r="IR61"/>
      <c r="IS61"/>
      <c r="IT61"/>
      <c r="IU61"/>
      <c r="IV61"/>
    </row>
    <row r="62" spans="1:256" s="9" customFormat="1" ht="12.75">
      <c r="A62" s="1"/>
      <c r="B62" s="2" t="str">
        <f>IF(C62&lt;='入力シート'!G3,VLOOKUP(ROW(B62)-1,grp_予想時間算出シート_順番時間種別,5,0)," ")</f>
        <v>6ch イエティ</v>
      </c>
      <c r="C62" s="6">
        <f>IF(VLOOKUP(ROW(C62)-1,grp_予想時間算出シート_順番時間種別,2,0)&lt;='入力シート'!G3,VLOOKUP(ROW(C62)-1,grp_予想時間算出シート_順番時間種別,2,0)," ")</f>
        <v>39447.44962968317</v>
      </c>
      <c r="D62" s="7" t="str">
        <f>IF(C62&lt;='入力シート'!G3,"-"," ")</f>
        <v>-</v>
      </c>
      <c r="E62" s="6">
        <f>IF(C62&lt;='入力シート'!G3,VLOOKUP(ROW(E62)-1,grp_予想時間算出シート_順番時間種別,6,0)," ")</f>
        <v>39447.45136579428</v>
      </c>
      <c r="F62" s="11" t="str">
        <f>IF(C62&lt;='入力シート'!G3,VLOOKUP(ROW(F62)-1,grp_予想時間算出シート_順番時間種別,4,0)," ")</f>
        <v>Y</v>
      </c>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c r="HP62" s="10"/>
      <c r="HQ62" s="10"/>
      <c r="HR62" s="10"/>
      <c r="HS62" s="10"/>
      <c r="HT62" s="10"/>
      <c r="HU62" s="10"/>
      <c r="HV62" s="10"/>
      <c r="HW62" s="10"/>
      <c r="HX62" s="10"/>
      <c r="HY62" s="10"/>
      <c r="HZ62" s="10"/>
      <c r="IA62" s="10"/>
      <c r="IB62" s="10"/>
      <c r="IC62" s="10"/>
      <c r="ID62"/>
      <c r="IE62"/>
      <c r="IF62"/>
      <c r="IG62"/>
      <c r="IH62"/>
      <c r="II62"/>
      <c r="IJ62"/>
      <c r="IK62"/>
      <c r="IL62"/>
      <c r="IM62"/>
      <c r="IN62"/>
      <c r="IO62"/>
      <c r="IP62"/>
      <c r="IQ62"/>
      <c r="IR62"/>
      <c r="IS62"/>
      <c r="IT62"/>
      <c r="IU62"/>
      <c r="IV62"/>
    </row>
    <row r="63" spans="1:256" s="9" customFormat="1" ht="12.75">
      <c r="A63" s="1"/>
      <c r="B63" s="2" t="str">
        <f>IF(C63&lt;='入力シート'!G3,VLOOKUP(ROW(B63)-1,grp_予想時間算出シート_順番時間種別,5,0)," ")</f>
        <v>6ch プレインドラゴン</v>
      </c>
      <c r="C63" s="6">
        <f>IF(VLOOKUP(ROW(C63)-1,grp_予想時間算出シート_順番時間種別,2,0)&lt;='入力シート'!G3,VLOOKUP(ROW(C63)-1,grp_予想時間算出シート_順番時間種別,2,0)," ")</f>
        <v>39447.460428259576</v>
      </c>
      <c r="D63" s="7" t="str">
        <f>IF(C63&lt;='入力シート'!G3,"-"," ")</f>
        <v>-</v>
      </c>
      <c r="E63" s="6">
        <f>IF(C63&lt;='入力シート'!G3,VLOOKUP(ROW(E63)-1,grp_予想時間算出シート_順番時間種別,6,0)," ")</f>
        <v>39447.46737270402</v>
      </c>
      <c r="F63" s="11" t="str">
        <f>IF(C63&lt;='入力シート'!G3,VLOOKUP(ROW(F63)-1,grp_予想時間算出シート_順番時間種別,4,0)," ")</f>
        <v>P</v>
      </c>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c r="IE63"/>
      <c r="IF63"/>
      <c r="IG63"/>
      <c r="IH63"/>
      <c r="II63"/>
      <c r="IJ63"/>
      <c r="IK63"/>
      <c r="IL63"/>
      <c r="IM63"/>
      <c r="IN63"/>
      <c r="IO63"/>
      <c r="IP63"/>
      <c r="IQ63"/>
      <c r="IR63"/>
      <c r="IS63"/>
      <c r="IT63"/>
      <c r="IU63"/>
      <c r="IV63"/>
    </row>
    <row r="64" spans="1:256" s="9" customFormat="1" ht="12.75">
      <c r="A64" s="1"/>
      <c r="B64" s="2" t="str">
        <f>IF(C64&lt;='入力シート'!G3,VLOOKUP(ROW(B64)-1,grp_予想時間算出シート_順番時間種別,5,0)," ")</f>
        <v>4ch イエティ</v>
      </c>
      <c r="C64" s="6">
        <f>IF(VLOOKUP(ROW(C64)-1,grp_予想時間算出シート_順番時間種別,2,0)&lt;='入力シート'!G3,VLOOKUP(ROW(C64)-1,grp_予想時間算出シート_順番時間種別,2,0)," ")</f>
        <v>39447.634720976406</v>
      </c>
      <c r="D64" s="7" t="str">
        <f>IF(C64&lt;='入力シート'!G3,"-"," ")</f>
        <v>-</v>
      </c>
      <c r="E64" s="6">
        <f>IF(C64&lt;='入力シート'!G3,VLOOKUP(ROW(E64)-1,grp_予想時間算出シート_順番時間種別,6,0)," ")</f>
        <v>39447.636457087516</v>
      </c>
      <c r="F64" s="11" t="str">
        <f>IF(C64&lt;='入力シート'!G3,VLOOKUP(ROW(F64)-1,grp_予想時間算出シート_順番時間種別,4,0)," ")</f>
        <v>Y</v>
      </c>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c r="IE64"/>
      <c r="IF64"/>
      <c r="IG64"/>
      <c r="IH64"/>
      <c r="II64"/>
      <c r="IJ64"/>
      <c r="IK64"/>
      <c r="IL64"/>
      <c r="IM64"/>
      <c r="IN64"/>
      <c r="IO64"/>
      <c r="IP64"/>
      <c r="IQ64"/>
      <c r="IR64"/>
      <c r="IS64"/>
      <c r="IT64"/>
      <c r="IU64"/>
      <c r="IV64"/>
    </row>
    <row r="65" spans="1:256" s="9" customFormat="1" ht="12.75">
      <c r="A65" s="1"/>
      <c r="B65" s="2" t="str">
        <f>IF(C65&lt;='入力シート'!G3,VLOOKUP(ROW(B65)-1,grp_予想時間算出シート_順番時間種別,5,0)," ")</f>
        <v>4ch プレインドラゴン</v>
      </c>
      <c r="C65" s="6">
        <f>IF(VLOOKUP(ROW(C65)-1,grp_予想時間算出シート_順番時間種別,2,0)&lt;='入力シート'!G3,VLOOKUP(ROW(C65)-1,grp_予想時間算出シート_順番時間種別,2,0)," ")</f>
        <v>39447.64622553663</v>
      </c>
      <c r="D65" s="7" t="str">
        <f>IF(C65&lt;='入力シート'!G3,"-"," ")</f>
        <v>-</v>
      </c>
      <c r="E65" s="6">
        <f>IF(C65&lt;='入力シート'!G3,VLOOKUP(ROW(E65)-1,grp_予想時間算出シート_順番時間種別,6,0)," ")</f>
        <v>39447.65316998107</v>
      </c>
      <c r="F65" s="11" t="str">
        <f>IF(C65&lt;='入力シート'!G3,VLOOKUP(ROW(F65)-1,grp_予想時間算出シート_順番時間種別,4,0)," ")</f>
        <v>P</v>
      </c>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c r="IE65"/>
      <c r="IF65"/>
      <c r="IG65"/>
      <c r="IH65"/>
      <c r="II65"/>
      <c r="IJ65"/>
      <c r="IK65"/>
      <c r="IL65"/>
      <c r="IM65"/>
      <c r="IN65"/>
      <c r="IO65"/>
      <c r="IP65"/>
      <c r="IQ65"/>
      <c r="IR65"/>
      <c r="IS65"/>
      <c r="IT65"/>
      <c r="IU65"/>
      <c r="IV65"/>
    </row>
    <row r="66" spans="1:256" s="9" customFormat="1" ht="12.75">
      <c r="A66" s="1"/>
      <c r="B66" s="2" t="str">
        <f>IF(C66&lt;='入力シート'!G3,VLOOKUP(ROW(B66)-1,grp_予想時間算出シート_順番時間種別,5,0)," ")</f>
        <v>地上 イフリート</v>
      </c>
      <c r="C66" s="6">
        <f>IF(VLOOKUP(ROW(C66)-1,grp_予想時間算出シート_順番時間種別,2,0)&lt;='入力シート'!G3,VLOOKUP(ROW(C66)-1,grp_予想時間算出シート_順番時間種別,2,0)," ")</f>
        <v>39447.655798611115</v>
      </c>
      <c r="D66" s="7" t="str">
        <f>IF(C66&lt;='入力シート'!G3,"-"," ")</f>
        <v>-</v>
      </c>
      <c r="E66" s="6">
        <f>IF(C66&lt;='入力シート'!G3,VLOOKUP(ROW(E66)-1,grp_予想時間算出シート_順番時間種別,6,0)," ")</f>
        <v>39447.66274305556</v>
      </c>
      <c r="F66" s="11" t="str">
        <f>IF(C66&lt;='入力シート'!G3,VLOOKUP(ROW(F66)-1,grp_予想時間算出シート_順番時間種別,4,0)," ")</f>
        <v>I</v>
      </c>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c r="IE66"/>
      <c r="IF66"/>
      <c r="IG66"/>
      <c r="IH66"/>
      <c r="II66"/>
      <c r="IJ66"/>
      <c r="IK66"/>
      <c r="IL66"/>
      <c r="IM66"/>
      <c r="IN66"/>
      <c r="IO66"/>
      <c r="IP66"/>
      <c r="IQ66"/>
      <c r="IR66"/>
      <c r="IS66"/>
      <c r="IT66"/>
      <c r="IU66"/>
      <c r="IV66"/>
    </row>
    <row r="67" spans="1:256" s="9" customFormat="1" ht="12.75">
      <c r="A67" s="1"/>
      <c r="B67" s="2" t="str">
        <f>IF(C67&lt;='入力シート'!G3,VLOOKUP(ROW(B67)-1,grp_予想時間算出シート_順番時間種別,5,0)," ")</f>
        <v>1ch イエティ</v>
      </c>
      <c r="C67" s="6">
        <f>IF(VLOOKUP(ROW(C67)-1,grp_予想時間算出シート_順番時間種別,2,0)&lt;='入力シート'!G3,VLOOKUP(ROW(C67)-1,grp_予想時間算出シート_順番時間種別,2,0)," ")</f>
        <v>39447.708606644585</v>
      </c>
      <c r="D67" s="7" t="str">
        <f>IF(C67&lt;='入力シート'!G3,"-"," ")</f>
        <v>-</v>
      </c>
      <c r="E67" s="6">
        <f>IF(C67&lt;='入力シート'!G3,VLOOKUP(ROW(E67)-1,grp_予想時間算出シート_順番時間種別,6,0)," ")</f>
        <v>39447.710342755694</v>
      </c>
      <c r="F67" s="11" t="str">
        <f>IF(C67&lt;='入力シート'!G3,VLOOKUP(ROW(F67)-1,grp_予想時間算出シート_順番時間種別,4,0)," ")</f>
        <v>Y</v>
      </c>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c r="IE67"/>
      <c r="IF67"/>
      <c r="IG67"/>
      <c r="IH67"/>
      <c r="II67"/>
      <c r="IJ67"/>
      <c r="IK67"/>
      <c r="IL67"/>
      <c r="IM67"/>
      <c r="IN67"/>
      <c r="IO67"/>
      <c r="IP67"/>
      <c r="IQ67"/>
      <c r="IR67"/>
      <c r="IS67"/>
      <c r="IT67"/>
      <c r="IU67"/>
      <c r="IV67"/>
    </row>
    <row r="68" spans="1:256" s="9" customFormat="1" ht="12.75">
      <c r="A68" s="1"/>
      <c r="B68" s="2" t="str">
        <f>IF(C68&lt;='入力シート'!G3,VLOOKUP(ROW(B68)-1,grp_予想時間算出シート_順番時間種別,5,0)," ")</f>
        <v>1ch プレインドラゴン</v>
      </c>
      <c r="C68" s="6">
        <f>IF(VLOOKUP(ROW(C68)-1,grp_予想時間算出シート_順番時間種別,2,0)&lt;='入力シート'!G3,VLOOKUP(ROW(C68)-1,grp_予想時間算出シート_順番時間種別,2,0)," ")</f>
        <v>39447.71940522099</v>
      </c>
      <c r="D68" s="7" t="str">
        <f>IF(C68&lt;='入力シート'!G3,"-"," ")</f>
        <v>-</v>
      </c>
      <c r="E68" s="6">
        <f>IF(C68&lt;='入力シート'!G3,VLOOKUP(ROW(E68)-1,grp_予想時間算出シート_順番時間種別,6,0)," ")</f>
        <v>39447.726349665434</v>
      </c>
      <c r="F68" s="11" t="str">
        <f>IF(C68&lt;='入力シート'!G3,VLOOKUP(ROW(F68)-1,grp_予想時間算出シート_順番時間種別,4,0)," ")</f>
        <v>P</v>
      </c>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c r="IE68"/>
      <c r="IF68"/>
      <c r="IG68"/>
      <c r="IH68"/>
      <c r="II68"/>
      <c r="IJ68"/>
      <c r="IK68"/>
      <c r="IL68"/>
      <c r="IM68"/>
      <c r="IN68"/>
      <c r="IO68"/>
      <c r="IP68"/>
      <c r="IQ68"/>
      <c r="IR68"/>
      <c r="IS68"/>
      <c r="IT68"/>
      <c r="IU68"/>
      <c r="IV68"/>
    </row>
    <row r="69" spans="1:256" s="9" customFormat="1" ht="12.75">
      <c r="A69" s="1"/>
      <c r="B69" s="2" t="str">
        <f>IF(C69&lt;='入力シート'!G3,VLOOKUP(ROW(B69)-1,grp_予想時間算出シート_順番時間種別,5,0)," ")</f>
        <v>4ch マンモス</v>
      </c>
      <c r="C69" s="6">
        <f>IF(VLOOKUP(ROW(C69)-1,grp_予想時間算出シート_順番時間種別,2,0)&lt;='入力シート'!G3,VLOOKUP(ROW(C69)-1,grp_予想時間算出シート_順番時間種別,2,0)," ")</f>
        <v>39447.7715639084</v>
      </c>
      <c r="D69" s="7" t="str">
        <f>IF(C69&lt;='入力シート'!G3,"-"," ")</f>
        <v>-</v>
      </c>
      <c r="E69" s="6">
        <f>IF(C69&lt;='入力シート'!G3,VLOOKUP(ROW(E69)-1,grp_予想時間算出シート_順番時間種別,6,0)," ")</f>
        <v>39447.772258352845</v>
      </c>
      <c r="F69" s="11" t="str">
        <f>IF(C69&lt;='入力シート'!G3,VLOOKUP(ROW(F69)-1,grp_予想時間算出シート_順番時間種別,4,0)," ")</f>
        <v>Ma</v>
      </c>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c r="IE69"/>
      <c r="IF69"/>
      <c r="IG69"/>
      <c r="IH69"/>
      <c r="II69"/>
      <c r="IJ69"/>
      <c r="IK69"/>
      <c r="IL69"/>
      <c r="IM69"/>
      <c r="IN69"/>
      <c r="IO69"/>
      <c r="IP69"/>
      <c r="IQ69"/>
      <c r="IR69"/>
      <c r="IS69"/>
      <c r="IT69"/>
      <c r="IU69"/>
      <c r="IV69"/>
    </row>
    <row r="70" spans="1:256" s="9" customFormat="1" ht="12.75">
      <c r="A70" s="1"/>
      <c r="B70" s="2" t="str">
        <f>IF(C70&lt;='入力シート'!G3,VLOOKUP(ROW(B70)-1,grp_予想時間算出シート_順番時間種別,5,0)," ")</f>
        <v>3ch イエティ</v>
      </c>
      <c r="C70" s="6">
        <f>IF(VLOOKUP(ROW(C70)-1,grp_予想時間算出シート_順番時間種別,2,0)&lt;='入力シート'!G3,VLOOKUP(ROW(C70)-1,grp_予想時間算出シート_順番時間種別,2,0)," ")</f>
        <v>39447.956267481604</v>
      </c>
      <c r="D70" s="7" t="str">
        <f>IF(C70&lt;='入力シート'!G3,"-"," ")</f>
        <v>-</v>
      </c>
      <c r="E70" s="6">
        <f>IF(C70&lt;='入力シート'!G3,VLOOKUP(ROW(E70)-1,grp_予想時間算出シート_順番時間種別,6,0)," ")</f>
        <v>39447.957309148274</v>
      </c>
      <c r="F70" s="11" t="str">
        <f>IF(C70&lt;='入力シート'!G3,VLOOKUP(ROW(F70)-1,grp_予想時間算出シート_順番時間種別,4,0)," ")</f>
        <v>Y</v>
      </c>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c r="IE70"/>
      <c r="IF70"/>
      <c r="IG70"/>
      <c r="IH70"/>
      <c r="II70"/>
      <c r="IJ70"/>
      <c r="IK70"/>
      <c r="IL70"/>
      <c r="IM70"/>
      <c r="IN70"/>
      <c r="IO70"/>
      <c r="IP70"/>
      <c r="IQ70"/>
      <c r="IR70"/>
      <c r="IS70"/>
      <c r="IT70"/>
      <c r="IU70"/>
      <c r="IV70"/>
    </row>
    <row r="71" spans="1:256" s="9" customFormat="1" ht="12.75">
      <c r="A71" s="1"/>
      <c r="B71" s="2" t="str">
        <f>IF(C71&lt;='入力シート'!G3,VLOOKUP(ROW(B71)-1,grp_予想時間算出シート_順番時間種別,5,0)," ")</f>
        <v>3ch プレインドラゴン</v>
      </c>
      <c r="C71" s="6">
        <f>IF(VLOOKUP(ROW(C71)-1,grp_予想時間算出シート_順番時間種別,2,0)&lt;='入力シート'!G3,VLOOKUP(ROW(C71)-1,grp_予想時間算出シート_順番時間種別,2,0)," ")</f>
        <v>39447.9743807919</v>
      </c>
      <c r="D71" s="7" t="str">
        <f>IF(C71&lt;='入力シート'!G3,"-"," ")</f>
        <v>-</v>
      </c>
      <c r="E71" s="6">
        <f>IF(C71&lt;='入力シート'!G3,VLOOKUP(ROW(E71)-1,grp_予想時間算出シート_順番時間種別,6,0)," ")</f>
        <v>39447.97924190301</v>
      </c>
      <c r="F71" s="11" t="str">
        <f>IF(C71&lt;='入力シート'!G3,VLOOKUP(ROW(F71)-1,grp_予想時間算出シート_順番時間種別,4,0)," ")</f>
        <v>P</v>
      </c>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c r="IE71"/>
      <c r="IF71"/>
      <c r="IG71"/>
      <c r="IH71"/>
      <c r="II71"/>
      <c r="IJ71"/>
      <c r="IK71"/>
      <c r="IL71"/>
      <c r="IM71"/>
      <c r="IN71"/>
      <c r="IO71"/>
      <c r="IP71"/>
      <c r="IQ71"/>
      <c r="IR71"/>
      <c r="IS71"/>
      <c r="IT71"/>
      <c r="IU71"/>
      <c r="IV71"/>
    </row>
    <row r="72" spans="1:256" s="9" customFormat="1" ht="12.75">
      <c r="A72" s="1"/>
      <c r="B72" s="2" t="str">
        <f>IF(C72&lt;='入力シート'!G3,VLOOKUP(ROW(B72)-1,grp_予想時間算出シート_順番時間種別,5,0)," ")</f>
        <v>7ch イエティ</v>
      </c>
      <c r="C72" s="6">
        <f>IF(VLOOKUP(ROW(C72)-1,grp_予想時間算出シート_順番時間種別,2,0)&lt;='入力シート'!G3,VLOOKUP(ROW(C72)-1,grp_予想時間算出シート_順番時間種別,2,0)," ")</f>
        <v>39448.13420288299</v>
      </c>
      <c r="D72" s="7" t="str">
        <f>IF(C72&lt;='入力シート'!G3,"-"," ")</f>
        <v>-</v>
      </c>
      <c r="E72" s="6">
        <f>IF(C72&lt;='入力シート'!G3,VLOOKUP(ROW(E72)-1,grp_予想時間算出シート_順番時間種別,6,0)," ")</f>
        <v>39448.13628621632</v>
      </c>
      <c r="F72" s="11" t="str">
        <f>IF(C72&lt;='入力シート'!G3,VLOOKUP(ROW(F72)-1,grp_予想時間算出シート_順番時間種別,4,0)," ")</f>
        <v>Y</v>
      </c>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c r="IE72"/>
      <c r="IF72"/>
      <c r="IG72"/>
      <c r="IH72"/>
      <c r="II72"/>
      <c r="IJ72"/>
      <c r="IK72"/>
      <c r="IL72"/>
      <c r="IM72"/>
      <c r="IN72"/>
      <c r="IO72"/>
      <c r="IP72"/>
      <c r="IQ72"/>
      <c r="IR72"/>
      <c r="IS72"/>
      <c r="IT72"/>
      <c r="IU72"/>
      <c r="IV72"/>
    </row>
    <row r="73" spans="1:256" s="9" customFormat="1" ht="12.75">
      <c r="A73" s="1"/>
      <c r="B73" s="2" t="str">
        <f>IF(C73&lt;='入力シート'!G3,VLOOKUP(ROW(B73)-1,grp_予想時間算出シート_順番時間種別,5,0)," ")</f>
        <v>7ch プレインドラゴン</v>
      </c>
      <c r="C73" s="6">
        <f>IF(VLOOKUP(ROW(C73)-1,grp_予想時間算出シート_順番時間種別,2,0)&lt;='入力シート'!G3,VLOOKUP(ROW(C73)-1,grp_予想時間算出シート_順番時間種別,2,0)," ")</f>
        <v>39448.14639034829</v>
      </c>
      <c r="D73" s="7" t="str">
        <f>IF(C73&lt;='入力シート'!G3,"-"," ")</f>
        <v>-</v>
      </c>
      <c r="E73" s="6">
        <f>IF(C73&lt;='入力シート'!G3,VLOOKUP(ROW(E73)-1,grp_予想時間算出シート_順番時間種別,6,0)," ")</f>
        <v>39448.155418126065</v>
      </c>
      <c r="F73" s="11" t="str">
        <f>IF(C73&lt;='入力シート'!G3,VLOOKUP(ROW(F73)-1,grp_予想時間算出シート_順番時間種別,4,0)," ")</f>
        <v>P</v>
      </c>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c r="IE73"/>
      <c r="IF73"/>
      <c r="IG73"/>
      <c r="IH73"/>
      <c r="II73"/>
      <c r="IJ73"/>
      <c r="IK73"/>
      <c r="IL73"/>
      <c r="IM73"/>
      <c r="IN73"/>
      <c r="IO73"/>
      <c r="IP73"/>
      <c r="IQ73"/>
      <c r="IR73"/>
      <c r="IS73"/>
      <c r="IT73"/>
      <c r="IU73"/>
      <c r="IV73"/>
    </row>
    <row r="74" spans="1:256" s="9" customFormat="1" ht="12.75">
      <c r="A74" s="1"/>
      <c r="B74" s="2" t="str">
        <f>IF(C74&lt;='入力シート'!G3,VLOOKUP(ROW(B74)-1,grp_予想時間算出シート_順番時間種別,5,0)," ")</f>
        <v>8ch イエティ</v>
      </c>
      <c r="C74" s="6">
        <f>IF(VLOOKUP(ROW(C74)-1,grp_予想時間算出シート_順番時間種別,2,0)&lt;='入力シート'!G3,VLOOKUP(ROW(C74)-1,grp_予想時間算出シート_順番時間種別,2,0)," ")</f>
        <v>39448.15825891508</v>
      </c>
      <c r="D74" s="7" t="str">
        <f>IF(C74&lt;='入力シート'!G3,"-"," ")</f>
        <v>-</v>
      </c>
      <c r="E74" s="6">
        <f>IF(C74&lt;='入力シート'!G3,VLOOKUP(ROW(E74)-1,grp_予想時間算出シート_順番時間種別,6,0)," ")</f>
        <v>39448.16034224841</v>
      </c>
      <c r="F74" s="11" t="str">
        <f>IF(C74&lt;='入力シート'!G3,VLOOKUP(ROW(F74)-1,grp_予想時間算出シート_順番時間種別,4,0)," ")</f>
        <v>Y</v>
      </c>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c r="HU74" s="10"/>
      <c r="HV74" s="10"/>
      <c r="HW74" s="10"/>
      <c r="HX74" s="10"/>
      <c r="HY74" s="10"/>
      <c r="HZ74" s="10"/>
      <c r="IA74" s="10"/>
      <c r="IB74" s="10"/>
      <c r="IC74" s="10"/>
      <c r="ID74"/>
      <c r="IE74"/>
      <c r="IF74"/>
      <c r="IG74"/>
      <c r="IH74"/>
      <c r="II74"/>
      <c r="IJ74"/>
      <c r="IK74"/>
      <c r="IL74"/>
      <c r="IM74"/>
      <c r="IN74"/>
      <c r="IO74"/>
      <c r="IP74"/>
      <c r="IQ74"/>
      <c r="IR74"/>
      <c r="IS74"/>
      <c r="IT74"/>
      <c r="IU74"/>
      <c r="IV74"/>
    </row>
    <row r="75" spans="1:256" s="9" customFormat="1" ht="12.75">
      <c r="A75" s="1"/>
      <c r="B75" s="2" t="str">
        <f>IF(C75&lt;='入力シート'!G3,VLOOKUP(ROW(B75)-1,grp_予想時間算出シート_順番時間種別,5,0)," ")</f>
        <v>8ch プレインドラゴン</v>
      </c>
      <c r="C75" s="6">
        <f>IF(VLOOKUP(ROW(C75)-1,grp_予想時間算出シート_順番時間種別,2,0)&lt;='入力シート'!G3,VLOOKUP(ROW(C75)-1,grp_予想時間算出シート_順番時間種別,2,0)," ")</f>
        <v>39448.170446380376</v>
      </c>
      <c r="D75" s="7" t="str">
        <f>IF(C75&lt;='入力シート'!G3,"-"," ")</f>
        <v>-</v>
      </c>
      <c r="E75" s="6">
        <f>IF(C75&lt;='入力シート'!G3,VLOOKUP(ROW(E75)-1,grp_予想時間算出シート_順番時間種別,6,0)," ")</f>
        <v>39448.179474158154</v>
      </c>
      <c r="F75" s="11" t="str">
        <f>IF(C75&lt;='入力シート'!G3,VLOOKUP(ROW(F75)-1,grp_予想時間算出シート_順番時間種別,4,0)," ")</f>
        <v>P</v>
      </c>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c r="HP75" s="10"/>
      <c r="HQ75" s="10"/>
      <c r="HR75" s="10"/>
      <c r="HS75" s="10"/>
      <c r="HT75" s="10"/>
      <c r="HU75" s="10"/>
      <c r="HV75" s="10"/>
      <c r="HW75" s="10"/>
      <c r="HX75" s="10"/>
      <c r="HY75" s="10"/>
      <c r="HZ75" s="10"/>
      <c r="IA75" s="10"/>
      <c r="IB75" s="10"/>
      <c r="IC75" s="10"/>
      <c r="ID75"/>
      <c r="IE75"/>
      <c r="IF75"/>
      <c r="IG75"/>
      <c r="IH75"/>
      <c r="II75"/>
      <c r="IJ75"/>
      <c r="IK75"/>
      <c r="IL75"/>
      <c r="IM75"/>
      <c r="IN75"/>
      <c r="IO75"/>
      <c r="IP75"/>
      <c r="IQ75"/>
      <c r="IR75"/>
      <c r="IS75"/>
      <c r="IT75"/>
      <c r="IU75"/>
      <c r="IV75"/>
    </row>
    <row r="76" spans="1:256" s="9" customFormat="1" ht="12.75">
      <c r="A76" s="1"/>
      <c r="B76" s="2" t="str">
        <f>IF(C76&lt;='入力シート'!G3,VLOOKUP(ROW(B76)-1,grp_予想時間算出シート_順番時間種別,5,0)," ")</f>
        <v>1ch マンモス</v>
      </c>
      <c r="C76" s="6">
        <f>IF(VLOOKUP(ROW(C76)-1,grp_予想時間算出シート_順番時間種別,2,0)&lt;='入力シート'!G3,VLOOKUP(ROW(C76)-1,grp_予想時間算出シート_順番時間種別,2,0)," ")</f>
        <v>39448.256766771716</v>
      </c>
      <c r="D76" s="7" t="str">
        <f>IF(C76&lt;='入力シート'!G3,"-"," ")</f>
        <v>-</v>
      </c>
      <c r="E76" s="6">
        <f>IF(C76&lt;='入力シート'!G3,VLOOKUP(ROW(E76)-1,grp_予想時間算出シート_順番時間種別,6,0)," ")</f>
        <v>39448.25885010505</v>
      </c>
      <c r="F76" s="11" t="str">
        <f>IF(C76&lt;='入力シート'!G3,VLOOKUP(ROW(F76)-1,grp_予想時間算出シート_順番時間種別,4,0)," ")</f>
        <v>Ma</v>
      </c>
      <c r="FY76" s="10"/>
      <c r="FZ76" s="10"/>
      <c r="GA76" s="10"/>
      <c r="GB76" s="10"/>
      <c r="GC76" s="10"/>
      <c r="GD76" s="10"/>
      <c r="GE76" s="10"/>
      <c r="GF76" s="10"/>
      <c r="GG76" s="10"/>
      <c r="GH76" s="10"/>
      <c r="GI76" s="10"/>
      <c r="GJ76" s="10"/>
      <c r="GK76" s="10"/>
      <c r="GL76" s="10"/>
      <c r="GM76" s="10"/>
      <c r="GN76" s="10"/>
      <c r="GO76" s="10"/>
      <c r="GP76" s="10"/>
      <c r="GQ76" s="10"/>
      <c r="GR76" s="10"/>
      <c r="GS76" s="10"/>
      <c r="GT76" s="10"/>
      <c r="GU76" s="10"/>
      <c r="GV76" s="10"/>
      <c r="GW76" s="10"/>
      <c r="GX76" s="10"/>
      <c r="GY76" s="10"/>
      <c r="GZ76" s="10"/>
      <c r="HA76" s="10"/>
      <c r="HB76" s="10"/>
      <c r="HC76" s="10"/>
      <c r="HD76" s="10"/>
      <c r="HE76" s="10"/>
      <c r="HF76" s="10"/>
      <c r="HG76" s="10"/>
      <c r="HH76" s="10"/>
      <c r="HI76" s="10"/>
      <c r="HJ76" s="10"/>
      <c r="HK76" s="10"/>
      <c r="HL76" s="10"/>
      <c r="HM76" s="10"/>
      <c r="HN76" s="10"/>
      <c r="HO76" s="10"/>
      <c r="HP76" s="10"/>
      <c r="HQ76" s="10"/>
      <c r="HR76" s="10"/>
      <c r="HS76" s="10"/>
      <c r="HT76" s="10"/>
      <c r="HU76" s="10"/>
      <c r="HV76" s="10"/>
      <c r="HW76" s="10"/>
      <c r="HX76" s="10"/>
      <c r="HY76" s="10"/>
      <c r="HZ76" s="10"/>
      <c r="IA76" s="10"/>
      <c r="IB76" s="10"/>
      <c r="IC76" s="10"/>
      <c r="ID76"/>
      <c r="IE76"/>
      <c r="IF76"/>
      <c r="IG76"/>
      <c r="IH76"/>
      <c r="II76"/>
      <c r="IJ76"/>
      <c r="IK76"/>
      <c r="IL76"/>
      <c r="IM76"/>
      <c r="IN76"/>
      <c r="IO76"/>
      <c r="IP76"/>
      <c r="IQ76"/>
      <c r="IR76"/>
      <c r="IS76"/>
      <c r="IT76"/>
      <c r="IU76"/>
      <c r="IV76"/>
    </row>
    <row r="77" spans="1:256" s="9" customFormat="1" ht="12.75">
      <c r="A77" s="1"/>
      <c r="B77" s="2" t="str">
        <f>IF(C77&lt;='入力シート'!G3,VLOOKUP(ROW(B77)-1,grp_予想時間算出シート_順番時間種別,5,0)," ")</f>
        <v>2ch マンモス</v>
      </c>
      <c r="C77" s="6">
        <f>IF(VLOOKUP(ROW(C77)-1,grp_予想時間算出シート_順番時間種別,2,0)&lt;='入力シート'!G3,VLOOKUP(ROW(C77)-1,grp_予想時間算出シート_順番時間種別,2,0)," ")</f>
        <v>39448.41872276326</v>
      </c>
      <c r="D77" s="7" t="str">
        <f>IF(C77&lt;='入力シート'!G3,"-"," ")</f>
        <v>-</v>
      </c>
      <c r="E77" s="6">
        <f>IF(C77&lt;='入力シート'!G3,VLOOKUP(ROW(E77)-1,grp_予想時間算出シート_順番時間種別,6,0)," ")</f>
        <v>39448.42011165214</v>
      </c>
      <c r="F77" s="11" t="str">
        <f>IF(C77&lt;='入力シート'!G3,VLOOKUP(ROW(F77)-1,grp_予想時間算出シート_順番時間種別,4,0)," ")</f>
        <v>Ma</v>
      </c>
      <c r="FY77" s="10"/>
      <c r="FZ77" s="10"/>
      <c r="GA77" s="10"/>
      <c r="GB77" s="10"/>
      <c r="GC77" s="10"/>
      <c r="GD77" s="10"/>
      <c r="GE77" s="10"/>
      <c r="GF77" s="10"/>
      <c r="GG77" s="10"/>
      <c r="GH77" s="10"/>
      <c r="GI77" s="10"/>
      <c r="GJ77" s="10"/>
      <c r="GK77" s="10"/>
      <c r="GL77" s="10"/>
      <c r="GM77" s="10"/>
      <c r="GN77" s="10"/>
      <c r="GO77" s="10"/>
      <c r="GP77" s="10"/>
      <c r="GQ77" s="10"/>
      <c r="GR77" s="10"/>
      <c r="GS77" s="10"/>
      <c r="GT77" s="10"/>
      <c r="GU77" s="10"/>
      <c r="GV77" s="10"/>
      <c r="GW77" s="10"/>
      <c r="GX77" s="10"/>
      <c r="GY77" s="10"/>
      <c r="GZ77" s="10"/>
      <c r="HA77" s="10"/>
      <c r="HB77" s="10"/>
      <c r="HC77" s="10"/>
      <c r="HD77" s="10"/>
      <c r="HE77" s="10"/>
      <c r="HF77" s="10"/>
      <c r="HG77" s="10"/>
      <c r="HH77" s="10"/>
      <c r="HI77" s="10"/>
      <c r="HJ77" s="10"/>
      <c r="HK77" s="10"/>
      <c r="HL77" s="10"/>
      <c r="HM77" s="10"/>
      <c r="HN77" s="10"/>
      <c r="HO77" s="10"/>
      <c r="HP77" s="10"/>
      <c r="HQ77" s="10"/>
      <c r="HR77" s="10"/>
      <c r="HS77" s="10"/>
      <c r="HT77" s="10"/>
      <c r="HU77" s="10"/>
      <c r="HV77" s="10"/>
      <c r="HW77" s="10"/>
      <c r="HX77" s="10"/>
      <c r="HY77" s="10"/>
      <c r="HZ77" s="10"/>
      <c r="IA77" s="10"/>
      <c r="IB77" s="10"/>
      <c r="IC77" s="10"/>
      <c r="ID77"/>
      <c r="IE77"/>
      <c r="IF77"/>
      <c r="IG77"/>
      <c r="IH77"/>
      <c r="II77"/>
      <c r="IJ77"/>
      <c r="IK77"/>
      <c r="IL77"/>
      <c r="IM77"/>
      <c r="IN77"/>
      <c r="IO77"/>
      <c r="IP77"/>
      <c r="IQ77"/>
      <c r="IR77"/>
      <c r="IS77"/>
      <c r="IT77"/>
      <c r="IU77"/>
      <c r="IV77"/>
    </row>
    <row r="78" spans="1:256" s="9" customFormat="1" ht="12.75">
      <c r="A78" s="1"/>
      <c r="B78" s="2" t="str">
        <f>IF(C78&lt;='入力シート'!G3,VLOOKUP(ROW(B78)-1,grp_予想時間算出シート_順番時間種別,5,0)," ")</f>
        <v>2ch イエティ</v>
      </c>
      <c r="C78" s="6">
        <f>IF(VLOOKUP(ROW(C78)-1,grp_予想時間算出シート_順番時間種別,2,0)&lt;='入力シート'!G3,VLOOKUP(ROW(C78)-1,grp_予想時間算出シート_順番時間種別,2,0)," ")</f>
        <v>39448.56864299945</v>
      </c>
      <c r="D78" s="7" t="str">
        <f>IF(C78&lt;='入力シート'!G3,"-"," ")</f>
        <v>-</v>
      </c>
      <c r="E78" s="6">
        <f>IF(C78&lt;='入力シート'!G3,VLOOKUP(ROW(E78)-1,grp_予想時間算出シート_順番時間種別,6,0)," ")</f>
        <v>39448.57037911056</v>
      </c>
      <c r="F78" s="11" t="str">
        <f>IF(C78&lt;='入力シート'!G3,VLOOKUP(ROW(F78)-1,grp_予想時間算出シート_順番時間種別,4,0)," ")</f>
        <v>Y</v>
      </c>
      <c r="FY78" s="10"/>
      <c r="FZ78" s="10"/>
      <c r="GA78" s="10"/>
      <c r="GB78" s="10"/>
      <c r="GC78" s="10"/>
      <c r="GD78" s="10"/>
      <c r="GE78" s="10"/>
      <c r="GF78" s="10"/>
      <c r="GG78" s="10"/>
      <c r="GH78" s="10"/>
      <c r="GI78" s="10"/>
      <c r="GJ78" s="10"/>
      <c r="GK78" s="10"/>
      <c r="GL78" s="10"/>
      <c r="GM78" s="10"/>
      <c r="GN78" s="10"/>
      <c r="GO78" s="10"/>
      <c r="GP78" s="10"/>
      <c r="GQ78" s="10"/>
      <c r="GR78" s="10"/>
      <c r="GS78" s="10"/>
      <c r="GT78" s="10"/>
      <c r="GU78" s="10"/>
      <c r="GV78" s="10"/>
      <c r="GW78" s="10"/>
      <c r="GX78" s="10"/>
      <c r="GY78" s="10"/>
      <c r="GZ78" s="10"/>
      <c r="HA78" s="10"/>
      <c r="HB78" s="10"/>
      <c r="HC78" s="10"/>
      <c r="HD78" s="10"/>
      <c r="HE78" s="10"/>
      <c r="HF78" s="10"/>
      <c r="HG78" s="10"/>
      <c r="HH78" s="10"/>
      <c r="HI78" s="10"/>
      <c r="HJ78" s="10"/>
      <c r="HK78" s="10"/>
      <c r="HL78" s="10"/>
      <c r="HM78" s="10"/>
      <c r="HN78" s="10"/>
      <c r="HO78" s="10"/>
      <c r="HP78" s="10"/>
      <c r="HQ78" s="10"/>
      <c r="HR78" s="10"/>
      <c r="HS78" s="10"/>
      <c r="HT78" s="10"/>
      <c r="HU78" s="10"/>
      <c r="HV78" s="10"/>
      <c r="HW78" s="10"/>
      <c r="HX78" s="10"/>
      <c r="HY78" s="10"/>
      <c r="HZ78" s="10"/>
      <c r="IA78" s="10"/>
      <c r="IB78" s="10"/>
      <c r="IC78" s="10"/>
      <c r="ID78"/>
      <c r="IE78"/>
      <c r="IF78"/>
      <c r="IG78"/>
      <c r="IH78"/>
      <c r="II78"/>
      <c r="IJ78"/>
      <c r="IK78"/>
      <c r="IL78"/>
      <c r="IM78"/>
      <c r="IN78"/>
      <c r="IO78"/>
      <c r="IP78"/>
      <c r="IQ78"/>
      <c r="IR78"/>
      <c r="IS78"/>
      <c r="IT78"/>
      <c r="IU78"/>
      <c r="IV78"/>
    </row>
    <row r="79" spans="1:256" s="9" customFormat="1" ht="12.75">
      <c r="A79" s="1"/>
      <c r="B79" s="2" t="str">
        <f>IF(C79&lt;='入力シート'!G3,VLOOKUP(ROW(B79)-1,grp_予想時間算出シート_順番時間種別,5,0)," ")</f>
        <v>6ch マンモス</v>
      </c>
      <c r="C79" s="6">
        <f>IF(VLOOKUP(ROW(C79)-1,grp_予想時間算出シート_順番時間種別,2,0)&lt;='入力シート'!G3,VLOOKUP(ROW(C79)-1,grp_予想時間算出シート_順番時間種別,2,0)," ")</f>
        <v>39448.56916993795</v>
      </c>
      <c r="D79" s="7" t="str">
        <f>IF(C79&lt;='入力シート'!G3,"-"," ")</f>
        <v>-</v>
      </c>
      <c r="E79" s="6">
        <f>IF(C79&lt;='入力シート'!G3,VLOOKUP(ROW(E79)-1,grp_予想時間算出シート_順番時間種別,6,0)," ")</f>
        <v>39448.57055882684</v>
      </c>
      <c r="F79" s="11" t="str">
        <f>IF(C79&lt;='入力シート'!G3,VLOOKUP(ROW(F79)-1,grp_予想時間算出シート_順番時間種別,4,0)," ")</f>
        <v>Ma</v>
      </c>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c r="IE79"/>
      <c r="IF79"/>
      <c r="IG79"/>
      <c r="IH79"/>
      <c r="II79"/>
      <c r="IJ79"/>
      <c r="IK79"/>
      <c r="IL79"/>
      <c r="IM79"/>
      <c r="IN79"/>
      <c r="IO79"/>
      <c r="IP79"/>
      <c r="IQ79"/>
      <c r="IR79"/>
      <c r="IS79"/>
      <c r="IT79"/>
      <c r="IU79"/>
      <c r="IV79"/>
    </row>
    <row r="80" spans="1:256" s="9" customFormat="1" ht="12.75">
      <c r="A80" s="1"/>
      <c r="B80" s="2" t="str">
        <f>IF(C80&lt;='入力シート'!G3,VLOOKUP(ROW(B80)-1,grp_予想時間算出シート_順番時間種別,5,0)," ")</f>
        <v>2ch プレインドラゴン</v>
      </c>
      <c r="C80" s="6">
        <f>IF(VLOOKUP(ROW(C80)-1,grp_予想時間算出シート_順番時間種別,2,0)&lt;='入力シート'!G3,VLOOKUP(ROW(C80)-1,grp_予想時間算出シート_順番時間種別,2,0)," ")</f>
        <v>39448.58014755968</v>
      </c>
      <c r="D80" s="7" t="str">
        <f>IF(C80&lt;='入力シート'!G3,"-"," ")</f>
        <v>-</v>
      </c>
      <c r="E80" s="6">
        <f>IF(C80&lt;='入力シート'!G3,VLOOKUP(ROW(E80)-1,grp_予想時間算出シート_順番時間種別,6,0)," ")</f>
        <v>39448.58709200413</v>
      </c>
      <c r="F80" s="11" t="str">
        <f>IF(C80&lt;='入力シート'!G3,VLOOKUP(ROW(F80)-1,grp_予想時間算出シート_順番時間種別,4,0)," ")</f>
        <v>P</v>
      </c>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c r="HP80" s="10"/>
      <c r="HQ80" s="10"/>
      <c r="HR80" s="10"/>
      <c r="HS80" s="10"/>
      <c r="HT80" s="10"/>
      <c r="HU80" s="10"/>
      <c r="HV80" s="10"/>
      <c r="HW80" s="10"/>
      <c r="HX80" s="10"/>
      <c r="HY80" s="10"/>
      <c r="HZ80" s="10"/>
      <c r="IA80" s="10"/>
      <c r="IB80" s="10"/>
      <c r="IC80" s="10"/>
      <c r="ID80"/>
      <c r="IE80"/>
      <c r="IF80"/>
      <c r="IG80"/>
      <c r="IH80"/>
      <c r="II80"/>
      <c r="IJ80"/>
      <c r="IK80"/>
      <c r="IL80"/>
      <c r="IM80"/>
      <c r="IN80"/>
      <c r="IO80"/>
      <c r="IP80"/>
      <c r="IQ80"/>
      <c r="IR80"/>
      <c r="IS80"/>
      <c r="IT80"/>
      <c r="IU80"/>
      <c r="IV80"/>
    </row>
    <row r="81" spans="1:256" s="9" customFormat="1" ht="12.75">
      <c r="A81" s="1"/>
      <c r="B81" s="2" t="str">
        <f>IF(C81&lt;='入力シート'!G3,VLOOKUP(ROW(B81)-1,grp_予想時間算出シート_順番時間種別,5,0)," ")</f>
        <v>5ch イエティ</v>
      </c>
      <c r="C81" s="6">
        <f>IF(VLOOKUP(ROW(C81)-1,grp_予想時間算出シート_順番時間種別,2,0)&lt;='入力シート'!G3,VLOOKUP(ROW(C81)-1,grp_予想時間算出シート_順番時間種別,2,0)," ")</f>
        <v>39448.70829445698</v>
      </c>
      <c r="D81" s="7" t="str">
        <f>IF(C81&lt;='入力シート'!G3,"-"," ")</f>
        <v>-</v>
      </c>
      <c r="E81" s="6">
        <f>IF(C81&lt;='入力シート'!G3,VLOOKUP(ROW(E81)-1,grp_予想時間算出シート_順番時間種別,6,0)," ")</f>
        <v>39448.71003056809</v>
      </c>
      <c r="F81" s="11" t="str">
        <f>IF(C81&lt;='入力シート'!G3,VLOOKUP(ROW(F81)-1,grp_予想時間算出シート_順番時間種別,4,0)," ")</f>
        <v>Y</v>
      </c>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c r="HS81" s="10"/>
      <c r="HT81" s="10"/>
      <c r="HU81" s="10"/>
      <c r="HV81" s="10"/>
      <c r="HW81" s="10"/>
      <c r="HX81" s="10"/>
      <c r="HY81" s="10"/>
      <c r="HZ81" s="10"/>
      <c r="IA81" s="10"/>
      <c r="IB81" s="10"/>
      <c r="IC81" s="10"/>
      <c r="ID81"/>
      <c r="IE81"/>
      <c r="IF81"/>
      <c r="IG81"/>
      <c r="IH81"/>
      <c r="II81"/>
      <c r="IJ81"/>
      <c r="IK81"/>
      <c r="IL81"/>
      <c r="IM81"/>
      <c r="IN81"/>
      <c r="IO81"/>
      <c r="IP81"/>
      <c r="IQ81"/>
      <c r="IR81"/>
      <c r="IS81"/>
      <c r="IT81"/>
      <c r="IU81"/>
      <c r="IV81"/>
    </row>
    <row r="82" spans="1:256" s="9" customFormat="1" ht="12.75">
      <c r="A82" s="1"/>
      <c r="B82" s="2" t="str">
        <f>IF(C82&lt;='入力シート'!G3,VLOOKUP(ROW(B82)-1,grp_予想時間算出シート_順番時間種別,5,0)," ")</f>
        <v>5ch プレインドラゴン</v>
      </c>
      <c r="C82" s="6">
        <f>IF(VLOOKUP(ROW(C82)-1,grp_予想時間算出シート_順番時間種別,2,0)&lt;='入力シート'!G3,VLOOKUP(ROW(C82)-1,grp_予想時間算出シート_順番時間種別,2,0)," ")</f>
        <v>39448.71909303338</v>
      </c>
      <c r="D82" s="7" t="str">
        <f>IF(C82&lt;='入力シート'!G3,"-"," ")</f>
        <v>-</v>
      </c>
      <c r="E82" s="6">
        <f>IF(C82&lt;='入力シート'!G3,VLOOKUP(ROW(E82)-1,grp_予想時間算出シート_順番時間種別,6,0)," ")</f>
        <v>39448.72603747783</v>
      </c>
      <c r="F82" s="11" t="str">
        <f>IF(C82&lt;='入力シート'!G3,VLOOKUP(ROW(F82)-1,grp_予想時間算出シート_順番時間種別,4,0)," ")</f>
        <v>P</v>
      </c>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c r="HQ82" s="10"/>
      <c r="HR82" s="10"/>
      <c r="HS82" s="10"/>
      <c r="HT82" s="10"/>
      <c r="HU82" s="10"/>
      <c r="HV82" s="10"/>
      <c r="HW82" s="10"/>
      <c r="HX82" s="10"/>
      <c r="HY82" s="10"/>
      <c r="HZ82" s="10"/>
      <c r="IA82" s="10"/>
      <c r="IB82" s="10"/>
      <c r="IC82" s="10"/>
      <c r="ID82"/>
      <c r="IE82"/>
      <c r="IF82"/>
      <c r="IG82"/>
      <c r="IH82"/>
      <c r="II82"/>
      <c r="IJ82"/>
      <c r="IK82"/>
      <c r="IL82"/>
      <c r="IM82"/>
      <c r="IN82"/>
      <c r="IO82"/>
      <c r="IP82"/>
      <c r="IQ82"/>
      <c r="IR82"/>
      <c r="IS82"/>
      <c r="IT82"/>
      <c r="IU82"/>
      <c r="IV82"/>
    </row>
    <row r="83" spans="1:256" s="9" customFormat="1" ht="12.75">
      <c r="A83" s="1"/>
      <c r="B83" s="2" t="str">
        <f>IF(C83&lt;='入力シート'!G3,VLOOKUP(ROW(B83)-1,grp_予想時間算出シート_順番時間種別,5,0)," ")</f>
        <v>7ch マンモス</v>
      </c>
      <c r="C83" s="6">
        <f>IF(VLOOKUP(ROW(C83)-1,grp_予想時間算出シート_順番時間種別,2,0)&lt;='入力シート'!G3,VLOOKUP(ROW(C83)-1,grp_予想時間算出シート_順番時間種別,2,0)," ")</f>
        <v>39448.754638026236</v>
      </c>
      <c r="D83" s="7" t="str">
        <f>IF(C83&lt;='入力シート'!G3,"-"," ")</f>
        <v>-</v>
      </c>
      <c r="E83" s="6">
        <f>IF(C83&lt;='入力シート'!G3,VLOOKUP(ROW(E83)-1,grp_予想時間算出シート_順番時間種別,6,0)," ")</f>
        <v>39448.75533247068</v>
      </c>
      <c r="F83" s="11" t="str">
        <f>IF(C83&lt;='入力シート'!G3,VLOOKUP(ROW(F83)-1,grp_予想時間算出シート_順番時間種別,4,0)," ")</f>
        <v>Ma</v>
      </c>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c r="HS83" s="10"/>
      <c r="HT83" s="10"/>
      <c r="HU83" s="10"/>
      <c r="HV83" s="10"/>
      <c r="HW83" s="10"/>
      <c r="HX83" s="10"/>
      <c r="HY83" s="10"/>
      <c r="HZ83" s="10"/>
      <c r="IA83" s="10"/>
      <c r="IB83" s="10"/>
      <c r="IC83" s="10"/>
      <c r="ID83"/>
      <c r="IE83"/>
      <c r="IF83"/>
      <c r="IG83"/>
      <c r="IH83"/>
      <c r="II83"/>
      <c r="IJ83"/>
      <c r="IK83"/>
      <c r="IL83"/>
      <c r="IM83"/>
      <c r="IN83"/>
      <c r="IO83"/>
      <c r="IP83"/>
      <c r="IQ83"/>
      <c r="IR83"/>
      <c r="IS83"/>
      <c r="IT83"/>
      <c r="IU83"/>
      <c r="IV83"/>
    </row>
    <row r="84" spans="1:256" s="9" customFormat="1" ht="12.75">
      <c r="A84" s="1"/>
      <c r="B84" s="2" t="str">
        <f>IF(C84&lt;='入力シート'!G3,VLOOKUP(ROW(B84)-1,grp_予想時間算出シート_順番時間種別,5,0)," ")</f>
        <v>4ch イエティ</v>
      </c>
      <c r="C84" s="6">
        <f>IF(VLOOKUP(ROW(C84)-1,grp_予想時間算出シート_順番時間種別,2,0)&lt;='入力シート'!G3,VLOOKUP(ROW(C84)-1,grp_予想時間算出シート_順番時間種別,2,0)," ")</f>
        <v>39448.91441731884</v>
      </c>
      <c r="D84" s="7" t="str">
        <f>IF(C84&lt;='入力シート'!G3,"-"," ")</f>
        <v>-</v>
      </c>
      <c r="E84" s="6">
        <f>IF(C84&lt;='入力シート'!G3,VLOOKUP(ROW(E84)-1,grp_予想時間算出シート_順番時間種別,6,0)," ")</f>
        <v>39448.91545898551</v>
      </c>
      <c r="F84" s="11" t="str">
        <f>IF(C84&lt;='入力シート'!G3,VLOOKUP(ROW(F84)-1,grp_予想時間算出シート_順番時間種別,4,0)," ")</f>
        <v>Y</v>
      </c>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c r="IC84" s="10"/>
      <c r="ID84"/>
      <c r="IE84"/>
      <c r="IF84"/>
      <c r="IG84"/>
      <c r="IH84"/>
      <c r="II84"/>
      <c r="IJ84"/>
      <c r="IK84"/>
      <c r="IL84"/>
      <c r="IM84"/>
      <c r="IN84"/>
      <c r="IO84"/>
      <c r="IP84"/>
      <c r="IQ84"/>
      <c r="IR84"/>
      <c r="IS84"/>
      <c r="IT84"/>
      <c r="IU84"/>
      <c r="IV84"/>
    </row>
    <row r="85" spans="1:256" s="9" customFormat="1" ht="12.75">
      <c r="A85" s="1"/>
      <c r="B85" s="2" t="str">
        <f>IF(C85&lt;='入力シート'!G3,VLOOKUP(ROW(B85)-1,grp_予想時間算出シート_順番時間種別,5,0)," ")</f>
        <v>4ch プレインドラゴン</v>
      </c>
      <c r="C85" s="6">
        <f>IF(VLOOKUP(ROW(C85)-1,grp_予想時間算出シート_順番時間種別,2,0)&lt;='入力シート'!G3,VLOOKUP(ROW(C85)-1,grp_予想時間算出シート_順番時間種別,2,0)," ")</f>
        <v>39448.93114174025</v>
      </c>
      <c r="D85" s="7" t="str">
        <f>IF(C85&lt;='入力シート'!G3,"-"," ")</f>
        <v>-</v>
      </c>
      <c r="E85" s="6">
        <f>IF(C85&lt;='入力シート'!G3,VLOOKUP(ROW(E85)-1,grp_予想時間算出シート_順番時間種別,6,0)," ")</f>
        <v>39448.93600285136</v>
      </c>
      <c r="F85" s="11" t="str">
        <f>IF(C85&lt;='入力シート'!G3,VLOOKUP(ROW(F85)-1,grp_予想時間算出シート_順番時間種別,4,0)," ")</f>
        <v>P</v>
      </c>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c r="IE85"/>
      <c r="IF85"/>
      <c r="IG85"/>
      <c r="IH85"/>
      <c r="II85"/>
      <c r="IJ85"/>
      <c r="IK85"/>
      <c r="IL85"/>
      <c r="IM85"/>
      <c r="IN85"/>
      <c r="IO85"/>
      <c r="IP85"/>
      <c r="IQ85"/>
      <c r="IR85"/>
      <c r="IS85"/>
      <c r="IT85"/>
      <c r="IU85"/>
      <c r="IV85"/>
    </row>
    <row r="86" spans="1:256" s="9" customFormat="1" ht="12.75">
      <c r="A86" s="1"/>
      <c r="B86" s="2" t="str">
        <f>IF(C86&lt;='入力シート'!G3,VLOOKUP(ROW(B86)-1,grp_予想時間算出シート_順番時間種別,5,0)," ")</f>
        <v>5ch マンモス</v>
      </c>
      <c r="C86" s="6">
        <f>IF(VLOOKUP(ROW(C86)-1,grp_予想時間算出シート_順番時間種別,2,0)&lt;='入力シート'!G3,VLOOKUP(ROW(C86)-1,grp_予想時間算出シート_順番時間種別,2,0)," ")</f>
        <v>39449.00574626441</v>
      </c>
      <c r="D86" s="7" t="str">
        <f>IF(C86&lt;='入力シート'!G3,"-"," ")</f>
        <v>-</v>
      </c>
      <c r="E86" s="6">
        <f>IF(C86&lt;='入力シート'!G3,VLOOKUP(ROW(E86)-1,grp_予想時間算出シート_順番時間種別,6,0)," ")</f>
        <v>39449.00644070886</v>
      </c>
      <c r="F86" s="11" t="str">
        <f>IF(C86&lt;='入力シート'!G3,VLOOKUP(ROW(F86)-1,grp_予想時間算出シート_順番時間種別,4,0)," ")</f>
        <v>Ma</v>
      </c>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c r="HE86" s="10"/>
      <c r="HF86" s="10"/>
      <c r="HG86" s="10"/>
      <c r="HH86" s="10"/>
      <c r="HI86" s="10"/>
      <c r="HJ86" s="10"/>
      <c r="HK86" s="10"/>
      <c r="HL86" s="10"/>
      <c r="HM86" s="10"/>
      <c r="HN86" s="10"/>
      <c r="HO86" s="10"/>
      <c r="HP86" s="10"/>
      <c r="HQ86" s="10"/>
      <c r="HR86" s="10"/>
      <c r="HS86" s="10"/>
      <c r="HT86" s="10"/>
      <c r="HU86" s="10"/>
      <c r="HV86" s="10"/>
      <c r="HW86" s="10"/>
      <c r="HX86" s="10"/>
      <c r="HY86" s="10"/>
      <c r="HZ86" s="10"/>
      <c r="IA86" s="10"/>
      <c r="IB86" s="10"/>
      <c r="IC86" s="10"/>
      <c r="ID86"/>
      <c r="IE86"/>
      <c r="IF86"/>
      <c r="IG86"/>
      <c r="IH86"/>
      <c r="II86"/>
      <c r="IJ86"/>
      <c r="IK86"/>
      <c r="IL86"/>
      <c r="IM86"/>
      <c r="IN86"/>
      <c r="IO86"/>
      <c r="IP86"/>
      <c r="IQ86"/>
      <c r="IR86"/>
      <c r="IS86"/>
      <c r="IT86"/>
      <c r="IU86"/>
      <c r="IV86"/>
    </row>
    <row r="87" spans="1:256" s="9" customFormat="1" ht="12.75">
      <c r="A87" s="1"/>
      <c r="B87" s="2" t="str">
        <f>IF(C87&lt;='入力シート'!G3,VLOOKUP(ROW(B87)-1,grp_予想時間算出シート_順番時間種別,5,0)," ")</f>
        <v>3ch マンモス</v>
      </c>
      <c r="C87" s="6">
        <f>IF(VLOOKUP(ROW(C87)-1,grp_予想時間算出シート_順番時間種別,2,0)&lt;='入力シート'!G3,VLOOKUP(ROW(C87)-1,grp_予想時間算出シート_順番時間種別,2,0)," ")</f>
        <v>39449.04066984578</v>
      </c>
      <c r="D87" s="7" t="str">
        <f>IF(C87&lt;='入力シート'!G3,"-"," ")</f>
        <v>-</v>
      </c>
      <c r="E87" s="6">
        <f>IF(C87&lt;='入力シート'!G3,VLOOKUP(ROW(E87)-1,grp_予想時間算出シート_順番時間種別,6,0)," ")</f>
        <v>39449.04136429023</v>
      </c>
      <c r="F87" s="11" t="str">
        <f>IF(C87&lt;='入力シート'!G3,VLOOKUP(ROW(F87)-1,grp_予想時間算出シート_順番時間種別,4,0)," ")</f>
        <v>Ma</v>
      </c>
      <c r="FY87" s="10"/>
      <c r="FZ87" s="10"/>
      <c r="GA87" s="10"/>
      <c r="GB87" s="10"/>
      <c r="GC87" s="10"/>
      <c r="GD87" s="10"/>
      <c r="GE87" s="10"/>
      <c r="GF87" s="10"/>
      <c r="GG87" s="10"/>
      <c r="GH87" s="10"/>
      <c r="GI87" s="10"/>
      <c r="GJ87" s="10"/>
      <c r="GK87" s="10"/>
      <c r="GL87" s="10"/>
      <c r="GM87" s="10"/>
      <c r="GN87" s="10"/>
      <c r="GO87" s="10"/>
      <c r="GP87" s="10"/>
      <c r="GQ87" s="10"/>
      <c r="GR87" s="10"/>
      <c r="GS87" s="10"/>
      <c r="GT87" s="10"/>
      <c r="GU87" s="10"/>
      <c r="GV87" s="10"/>
      <c r="GW87" s="10"/>
      <c r="GX87" s="10"/>
      <c r="GY87" s="10"/>
      <c r="GZ87" s="10"/>
      <c r="HA87" s="10"/>
      <c r="HB87" s="10"/>
      <c r="HC87" s="10"/>
      <c r="HD87" s="10"/>
      <c r="HE87" s="10"/>
      <c r="HF87" s="10"/>
      <c r="HG87" s="10"/>
      <c r="HH87" s="10"/>
      <c r="HI87" s="10"/>
      <c r="HJ87" s="10"/>
      <c r="HK87" s="10"/>
      <c r="HL87" s="10"/>
      <c r="HM87" s="10"/>
      <c r="HN87" s="10"/>
      <c r="HO87" s="10"/>
      <c r="HP87" s="10"/>
      <c r="HQ87" s="10"/>
      <c r="HR87" s="10"/>
      <c r="HS87" s="10"/>
      <c r="HT87" s="10"/>
      <c r="HU87" s="10"/>
      <c r="HV87" s="10"/>
      <c r="HW87" s="10"/>
      <c r="HX87" s="10"/>
      <c r="HY87" s="10"/>
      <c r="HZ87" s="10"/>
      <c r="IA87" s="10"/>
      <c r="IB87" s="10"/>
      <c r="IC87" s="10"/>
      <c r="ID87"/>
      <c r="IE87"/>
      <c r="IF87"/>
      <c r="IG87"/>
      <c r="IH87"/>
      <c r="II87"/>
      <c r="IJ87"/>
      <c r="IK87"/>
      <c r="IL87"/>
      <c r="IM87"/>
      <c r="IN87"/>
      <c r="IO87"/>
      <c r="IP87"/>
      <c r="IQ87"/>
      <c r="IR87"/>
      <c r="IS87"/>
      <c r="IT87"/>
      <c r="IU87"/>
      <c r="IV87"/>
    </row>
    <row r="88" spans="1:256" s="9" customFormat="1" ht="12.75">
      <c r="A88" s="1"/>
      <c r="B88" s="2" t="str">
        <f>IF(C88&lt;='入力シート'!G3,VLOOKUP(ROW(B88)-1,grp_予想時間算出シート_順番時間種別,5,0)," ")</f>
        <v>3ch イエティ</v>
      </c>
      <c r="C88" s="6">
        <f>IF(VLOOKUP(ROW(C88)-1,grp_予想時間算出シート_順番時間種別,2,0)&lt;='入力シート'!G3,VLOOKUP(ROW(C88)-1,grp_予想時間算出シート_順番時間種別,2,0)," ")</f>
        <v>39449.042797485876</v>
      </c>
      <c r="D88" s="7" t="str">
        <f>IF(C88&lt;='入力シート'!G3,"-"," ")</f>
        <v>-</v>
      </c>
      <c r="E88" s="6">
        <f>IF(C88&lt;='入力シート'!G3,VLOOKUP(ROW(E88)-1,grp_予想時間算出シート_順番時間種別,6,0)," ")</f>
        <v>39449.043839152546</v>
      </c>
      <c r="F88" s="11" t="str">
        <f>IF(C88&lt;='入力シート'!G3,VLOOKUP(ROW(F88)-1,grp_予想時間算出シート_順番時間種別,4,0)," ")</f>
        <v>Y</v>
      </c>
      <c r="FY88" s="10"/>
      <c r="FZ88" s="10"/>
      <c r="GA88" s="10"/>
      <c r="GB88" s="10"/>
      <c r="GC88" s="10"/>
      <c r="GD88" s="10"/>
      <c r="GE88" s="10"/>
      <c r="GF88" s="10"/>
      <c r="GG88" s="10"/>
      <c r="GH88" s="10"/>
      <c r="GI88" s="10"/>
      <c r="GJ88" s="10"/>
      <c r="GK88" s="10"/>
      <c r="GL88" s="10"/>
      <c r="GM88" s="10"/>
      <c r="GN88" s="10"/>
      <c r="GO88" s="10"/>
      <c r="GP88" s="10"/>
      <c r="GQ88" s="10"/>
      <c r="GR88" s="10"/>
      <c r="GS88" s="10"/>
      <c r="GT88" s="10"/>
      <c r="GU88" s="10"/>
      <c r="GV88" s="10"/>
      <c r="GW88" s="10"/>
      <c r="GX88" s="10"/>
      <c r="GY88" s="10"/>
      <c r="GZ88" s="10"/>
      <c r="HA88" s="10"/>
      <c r="HB88" s="10"/>
      <c r="HC88" s="10"/>
      <c r="HD88" s="10"/>
      <c r="HE88" s="10"/>
      <c r="HF88" s="10"/>
      <c r="HG88" s="10"/>
      <c r="HH88" s="10"/>
      <c r="HI88" s="10"/>
      <c r="HJ88" s="10"/>
      <c r="HK88" s="10"/>
      <c r="HL88" s="10"/>
      <c r="HM88" s="10"/>
      <c r="HN88" s="10"/>
      <c r="HO88" s="10"/>
      <c r="HP88" s="10"/>
      <c r="HQ88" s="10"/>
      <c r="HR88" s="10"/>
      <c r="HS88" s="10"/>
      <c r="HT88" s="10"/>
      <c r="HU88" s="10"/>
      <c r="HV88" s="10"/>
      <c r="HW88" s="10"/>
      <c r="HX88" s="10"/>
      <c r="HY88" s="10"/>
      <c r="HZ88" s="10"/>
      <c r="IA88" s="10"/>
      <c r="IB88" s="10"/>
      <c r="IC88" s="10"/>
      <c r="ID88"/>
      <c r="IE88"/>
      <c r="IF88"/>
      <c r="IG88"/>
      <c r="IH88"/>
      <c r="II88"/>
      <c r="IJ88"/>
      <c r="IK88"/>
      <c r="IL88"/>
      <c r="IM88"/>
      <c r="IN88"/>
      <c r="IO88"/>
      <c r="IP88"/>
      <c r="IQ88"/>
      <c r="IR88"/>
      <c r="IS88"/>
      <c r="IT88"/>
      <c r="IU88"/>
      <c r="IV88"/>
    </row>
    <row r="89" spans="1:256" s="9" customFormat="1" ht="12.75">
      <c r="A89" s="1"/>
      <c r="B89" s="2" t="str">
        <f>IF(C89&lt;='入力シート'!G3,VLOOKUP(ROW(B89)-1,grp_予想時間算出シート_順番時間種別,5,0)," ")</f>
        <v>3ch プレインドラゴン</v>
      </c>
      <c r="C89" s="6">
        <f>IF(VLOOKUP(ROW(C89)-1,grp_予想時間算出シート_順番時間種別,2,0)&lt;='入力シート'!G3,VLOOKUP(ROW(C89)-1,grp_予想時間算出シート_順番時間種別,2,0)," ")</f>
        <v>39449.064741756934</v>
      </c>
      <c r="D89" s="7" t="str">
        <f>IF(C89&lt;='入力シート'!G3,"-"," ")</f>
        <v>-</v>
      </c>
      <c r="E89" s="6">
        <f>IF(C89&lt;='入力シート'!G3,VLOOKUP(ROW(E89)-1,grp_予想時間算出シート_順番時間種別,6,0)," ")</f>
        <v>39449.06960286805</v>
      </c>
      <c r="F89" s="11" t="str">
        <f>IF(C89&lt;='入力シート'!G3,VLOOKUP(ROW(F89)-1,grp_予想時間算出シート_順番時間種別,4,0)," ")</f>
        <v>P</v>
      </c>
      <c r="FY89" s="10"/>
      <c r="FZ89" s="10"/>
      <c r="GA89" s="10"/>
      <c r="GB89" s="10"/>
      <c r="GC89" s="10"/>
      <c r="GD89" s="10"/>
      <c r="GE89" s="10"/>
      <c r="GF89" s="10"/>
      <c r="GG89" s="10"/>
      <c r="GH89" s="10"/>
      <c r="GI89" s="10"/>
      <c r="GJ89" s="10"/>
      <c r="GK89" s="10"/>
      <c r="GL89" s="10"/>
      <c r="GM89" s="10"/>
      <c r="GN89" s="10"/>
      <c r="GO89" s="10"/>
      <c r="GP89" s="10"/>
      <c r="GQ89" s="10"/>
      <c r="GR89" s="10"/>
      <c r="GS89" s="10"/>
      <c r="GT89" s="10"/>
      <c r="GU89" s="10"/>
      <c r="GV89" s="10"/>
      <c r="GW89" s="10"/>
      <c r="GX89" s="10"/>
      <c r="GY89" s="10"/>
      <c r="GZ89" s="10"/>
      <c r="HA89" s="10"/>
      <c r="HB89" s="10"/>
      <c r="HC89" s="10"/>
      <c r="HD89" s="10"/>
      <c r="HE89" s="10"/>
      <c r="HF89" s="10"/>
      <c r="HG89" s="10"/>
      <c r="HH89" s="10"/>
      <c r="HI89" s="10"/>
      <c r="HJ89" s="10"/>
      <c r="HK89" s="10"/>
      <c r="HL89" s="10"/>
      <c r="HM89" s="10"/>
      <c r="HN89" s="10"/>
      <c r="HO89" s="10"/>
      <c r="HP89" s="10"/>
      <c r="HQ89" s="10"/>
      <c r="HR89" s="10"/>
      <c r="HS89" s="10"/>
      <c r="HT89" s="10"/>
      <c r="HU89" s="10"/>
      <c r="HV89" s="10"/>
      <c r="HW89" s="10"/>
      <c r="HX89" s="10"/>
      <c r="HY89" s="10"/>
      <c r="HZ89" s="10"/>
      <c r="IA89" s="10"/>
      <c r="IB89" s="10"/>
      <c r="IC89" s="10"/>
      <c r="ID89"/>
      <c r="IE89"/>
      <c r="IF89"/>
      <c r="IG89"/>
      <c r="IH89"/>
      <c r="II89"/>
      <c r="IJ89"/>
      <c r="IK89"/>
      <c r="IL89"/>
      <c r="IM89"/>
      <c r="IN89"/>
      <c r="IO89"/>
      <c r="IP89"/>
      <c r="IQ89"/>
      <c r="IR89"/>
      <c r="IS89"/>
      <c r="IT89"/>
      <c r="IU89"/>
      <c r="IV89"/>
    </row>
    <row r="90" spans="1:256" s="9" customFormat="1" ht="12.75">
      <c r="A90" s="1"/>
      <c r="B90" s="2" t="str">
        <f>IF(C90&lt;='入力シート'!G3,VLOOKUP(ROW(B90)-1,grp_予想時間算出シート_順番時間種別,5,0)," ")</f>
        <v>8ch マンモス</v>
      </c>
      <c r="C90" s="6">
        <f>IF(VLOOKUP(ROW(C90)-1,grp_予想時間算出シート_順番時間種別,2,0)&lt;='入力シート'!G3,VLOOKUP(ROW(C90)-1,grp_予想時間算出シート_順番時間種別,2,0)," ")</f>
        <v>39449.08136503964</v>
      </c>
      <c r="D90" s="7" t="str">
        <f>IF(C90&lt;='入力シート'!G3,"-"," ")</f>
        <v>-</v>
      </c>
      <c r="E90" s="6">
        <f>IF(C90&lt;='入力シート'!G3,VLOOKUP(ROW(E90)-1,grp_予想時間算出シート_順番時間種別,6,0)," ")</f>
        <v>39449.082059484084</v>
      </c>
      <c r="F90" s="11" t="str">
        <f>IF(C90&lt;='入力シート'!G3,VLOOKUP(ROW(F90)-1,grp_予想時間算出シート_順番時間種別,4,0)," ")</f>
        <v>Ma</v>
      </c>
      <c r="FY90" s="10"/>
      <c r="FZ90" s="10"/>
      <c r="GA90" s="10"/>
      <c r="GB90" s="10"/>
      <c r="GC90" s="10"/>
      <c r="GD90" s="10"/>
      <c r="GE90" s="10"/>
      <c r="GF90" s="10"/>
      <c r="GG90" s="10"/>
      <c r="GH90" s="10"/>
      <c r="GI90" s="10"/>
      <c r="GJ90" s="10"/>
      <c r="GK90" s="10"/>
      <c r="GL90" s="10"/>
      <c r="GM90" s="10"/>
      <c r="GN90" s="10"/>
      <c r="GO90" s="10"/>
      <c r="GP90" s="10"/>
      <c r="GQ90" s="10"/>
      <c r="GR90" s="10"/>
      <c r="GS90" s="10"/>
      <c r="GT90" s="10"/>
      <c r="GU90" s="10"/>
      <c r="GV90" s="10"/>
      <c r="GW90" s="10"/>
      <c r="GX90" s="10"/>
      <c r="GY90" s="10"/>
      <c r="GZ90" s="10"/>
      <c r="HA90" s="10"/>
      <c r="HB90" s="10"/>
      <c r="HC90" s="10"/>
      <c r="HD90" s="10"/>
      <c r="HE90" s="10"/>
      <c r="HF90" s="10"/>
      <c r="HG90" s="10"/>
      <c r="HH90" s="10"/>
      <c r="HI90" s="10"/>
      <c r="HJ90" s="10"/>
      <c r="HK90" s="10"/>
      <c r="HL90" s="10"/>
      <c r="HM90" s="10"/>
      <c r="HN90" s="10"/>
      <c r="HO90" s="10"/>
      <c r="HP90" s="10"/>
      <c r="HQ90" s="10"/>
      <c r="HR90" s="10"/>
      <c r="HS90" s="10"/>
      <c r="HT90" s="10"/>
      <c r="HU90" s="10"/>
      <c r="HV90" s="10"/>
      <c r="HW90" s="10"/>
      <c r="HX90" s="10"/>
      <c r="HY90" s="10"/>
      <c r="HZ90" s="10"/>
      <c r="IA90" s="10"/>
      <c r="IB90" s="10"/>
      <c r="IC90" s="10"/>
      <c r="ID90"/>
      <c r="IE90"/>
      <c r="IF90"/>
      <c r="IG90"/>
      <c r="IH90"/>
      <c r="II90"/>
      <c r="IJ90"/>
      <c r="IK90"/>
      <c r="IL90"/>
      <c r="IM90"/>
      <c r="IN90"/>
      <c r="IO90"/>
      <c r="IP90"/>
      <c r="IQ90"/>
      <c r="IR90"/>
      <c r="IS90"/>
      <c r="IT90"/>
      <c r="IU90"/>
      <c r="IV90"/>
    </row>
    <row r="91" spans="1:256" s="9" customFormat="1" ht="12.75">
      <c r="A91" s="1"/>
      <c r="B91" s="2" t="str">
        <f>IF(C91&lt;='入力シート'!G3,VLOOKUP(ROW(B91)-1,grp_予想時間算出シート_順番時間種別,5,0)," ")</f>
        <v>6ch イエティ</v>
      </c>
      <c r="C91" s="6">
        <f>IF(VLOOKUP(ROW(C91)-1,grp_予想時間算出シート_順番時間種別,2,0)&lt;='入力シート'!G3,VLOOKUP(ROW(C91)-1,grp_予想時間算出シート_順番時間種別,2,0)," ")</f>
        <v>39449.09459213542</v>
      </c>
      <c r="D91" s="7" t="str">
        <f>IF(C91&lt;='入力シート'!G3,"-"," ")</f>
        <v>-</v>
      </c>
      <c r="E91" s="6">
        <f>IF(C91&lt;='入力シート'!G3,VLOOKUP(ROW(E91)-1,grp_予想時間算出シート_順番時間種別,6,0)," ")</f>
        <v>39449.096675468754</v>
      </c>
      <c r="F91" s="11" t="str">
        <f>IF(C91&lt;='入力シート'!G3,VLOOKUP(ROW(F91)-1,grp_予想時間算出シート_順番時間種別,4,0)," ")</f>
        <v>Y</v>
      </c>
      <c r="FY91" s="10"/>
      <c r="FZ91" s="10"/>
      <c r="GA91" s="10"/>
      <c r="GB91" s="10"/>
      <c r="GC91" s="10"/>
      <c r="GD91" s="10"/>
      <c r="GE91" s="10"/>
      <c r="GF91" s="10"/>
      <c r="GG91" s="10"/>
      <c r="GH91" s="10"/>
      <c r="GI91" s="10"/>
      <c r="GJ91" s="10"/>
      <c r="GK91" s="10"/>
      <c r="GL91" s="10"/>
      <c r="GM91" s="10"/>
      <c r="GN91" s="10"/>
      <c r="GO91" s="10"/>
      <c r="GP91" s="10"/>
      <c r="GQ91" s="10"/>
      <c r="GR91" s="10"/>
      <c r="GS91" s="10"/>
      <c r="GT91" s="10"/>
      <c r="GU91" s="10"/>
      <c r="GV91" s="10"/>
      <c r="GW91" s="10"/>
      <c r="GX91" s="10"/>
      <c r="GY91" s="10"/>
      <c r="GZ91" s="10"/>
      <c r="HA91" s="10"/>
      <c r="HB91" s="10"/>
      <c r="HC91" s="10"/>
      <c r="HD91" s="10"/>
      <c r="HE91" s="10"/>
      <c r="HF91" s="10"/>
      <c r="HG91" s="10"/>
      <c r="HH91" s="10"/>
      <c r="HI91" s="10"/>
      <c r="HJ91" s="10"/>
      <c r="HK91" s="10"/>
      <c r="HL91" s="10"/>
      <c r="HM91" s="10"/>
      <c r="HN91" s="10"/>
      <c r="HO91" s="10"/>
      <c r="HP91" s="10"/>
      <c r="HQ91" s="10"/>
      <c r="HR91" s="10"/>
      <c r="HS91" s="10"/>
      <c r="HT91" s="10"/>
      <c r="HU91" s="10"/>
      <c r="HV91" s="10"/>
      <c r="HW91" s="10"/>
      <c r="HX91" s="10"/>
      <c r="HY91" s="10"/>
      <c r="HZ91" s="10"/>
      <c r="IA91" s="10"/>
      <c r="IB91" s="10"/>
      <c r="IC91" s="10"/>
      <c r="ID91"/>
      <c r="IE91"/>
      <c r="IF91"/>
      <c r="IG91"/>
      <c r="IH91"/>
      <c r="II91"/>
      <c r="IJ91"/>
      <c r="IK91"/>
      <c r="IL91"/>
      <c r="IM91"/>
      <c r="IN91"/>
      <c r="IO91"/>
      <c r="IP91"/>
      <c r="IQ91"/>
      <c r="IR91"/>
      <c r="IS91"/>
      <c r="IT91"/>
      <c r="IU91"/>
      <c r="IV91"/>
    </row>
    <row r="92" spans="1:256" s="9" customFormat="1" ht="12.75">
      <c r="A92" s="1"/>
      <c r="B92" s="2" t="str">
        <f>IF(C92&lt;='入力シート'!G3,VLOOKUP(ROW(B92)-1,grp_予想時間算出シート_順番時間種別,5,0)," ")</f>
        <v>6ch プレインドラゴン</v>
      </c>
      <c r="C92" s="6">
        <f>IF(VLOOKUP(ROW(C92)-1,grp_予想時間算出シート_順番時間種別,2,0)&lt;='入力シート'!G3,VLOOKUP(ROW(C92)-1,grp_予想時間算出シート_順番時間種別,2,0)," ")</f>
        <v>39449.11061058455</v>
      </c>
      <c r="D92" s="7" t="str">
        <f>IF(C92&lt;='入力シート'!G3,"-"," ")</f>
        <v>-</v>
      </c>
      <c r="E92" s="6">
        <f>IF(C92&lt;='入力シート'!G3,VLOOKUP(ROW(E92)-1,grp_予想時間算出シート_順番時間種別,6,0)," ")</f>
        <v>39449.119638362325</v>
      </c>
      <c r="F92" s="11" t="str">
        <f>IF(C92&lt;='入力シート'!G3,VLOOKUP(ROW(F92)-1,grp_予想時間算出シート_順番時間種別,4,0)," ")</f>
        <v>P</v>
      </c>
      <c r="FY92" s="10"/>
      <c r="FZ92" s="10"/>
      <c r="GA92" s="10"/>
      <c r="GB92" s="10"/>
      <c r="GC92" s="10"/>
      <c r="GD92" s="10"/>
      <c r="GE92" s="10"/>
      <c r="GF92" s="10"/>
      <c r="GG92" s="10"/>
      <c r="GH92" s="10"/>
      <c r="GI92" s="10"/>
      <c r="GJ92" s="10"/>
      <c r="GK92" s="10"/>
      <c r="GL92" s="10"/>
      <c r="GM92" s="10"/>
      <c r="GN92" s="10"/>
      <c r="GO92" s="10"/>
      <c r="GP92" s="10"/>
      <c r="GQ92" s="10"/>
      <c r="GR92" s="10"/>
      <c r="GS92" s="10"/>
      <c r="GT92" s="10"/>
      <c r="GU92" s="10"/>
      <c r="GV92" s="10"/>
      <c r="GW92" s="10"/>
      <c r="GX92" s="10"/>
      <c r="GY92" s="10"/>
      <c r="GZ92" s="10"/>
      <c r="HA92" s="10"/>
      <c r="HB92" s="10"/>
      <c r="HC92" s="10"/>
      <c r="HD92" s="10"/>
      <c r="HE92" s="10"/>
      <c r="HF92" s="10"/>
      <c r="HG92" s="10"/>
      <c r="HH92" s="10"/>
      <c r="HI92" s="10"/>
      <c r="HJ92" s="10"/>
      <c r="HK92" s="10"/>
      <c r="HL92" s="10"/>
      <c r="HM92" s="10"/>
      <c r="HN92" s="10"/>
      <c r="HO92" s="10"/>
      <c r="HP92" s="10"/>
      <c r="HQ92" s="10"/>
      <c r="HR92" s="10"/>
      <c r="HS92" s="10"/>
      <c r="HT92" s="10"/>
      <c r="HU92" s="10"/>
      <c r="HV92" s="10"/>
      <c r="HW92" s="10"/>
      <c r="HX92" s="10"/>
      <c r="HY92" s="10"/>
      <c r="HZ92" s="10"/>
      <c r="IA92" s="10"/>
      <c r="IB92" s="10"/>
      <c r="IC92" s="10"/>
      <c r="ID92"/>
      <c r="IE92"/>
      <c r="IF92"/>
      <c r="IG92"/>
      <c r="IH92"/>
      <c r="II92"/>
      <c r="IJ92"/>
      <c r="IK92"/>
      <c r="IL92"/>
      <c r="IM92"/>
      <c r="IN92"/>
      <c r="IO92"/>
      <c r="IP92"/>
      <c r="IQ92"/>
      <c r="IR92"/>
      <c r="IS92"/>
      <c r="IT92"/>
      <c r="IU92"/>
      <c r="IV92"/>
    </row>
    <row r="93" spans="1:256" s="9" customFormat="1" ht="12.75">
      <c r="A93" s="1"/>
      <c r="B93" s="2" t="str">
        <f>IF(C93&lt;='入力シート'!G3,VLOOKUP(ROW(B93)-1,grp_予想時間算出シート_順番時間種別,5,0)," ")</f>
        <v>1ch イエティ</v>
      </c>
      <c r="C93" s="6">
        <f>IF(VLOOKUP(ROW(C93)-1,grp_予想時間算出シート_順番時間種別,2,0)&lt;='入力シート'!G3,VLOOKUP(ROW(C93)-1,grp_予想時間算出シート_順番時間種別,2,0)," ")</f>
        <v>39449.43972215691</v>
      </c>
      <c r="D93" s="7" t="str">
        <f>IF(C93&lt;='入力シート'!G3,"-"," ")</f>
        <v>-</v>
      </c>
      <c r="E93" s="6">
        <f>IF(C93&lt;='入力シート'!G3,VLOOKUP(ROW(E93)-1,grp_予想時間算出シート_順番時間種別,6,0)," ")</f>
        <v>39449.44145826802</v>
      </c>
      <c r="F93" s="11" t="str">
        <f>IF(C93&lt;='入力シート'!G3,VLOOKUP(ROW(F93)-1,grp_予想時間算出シート_順番時間種別,4,0)," ")</f>
        <v>Y</v>
      </c>
      <c r="FY93" s="10"/>
      <c r="FZ93" s="10"/>
      <c r="GA93" s="10"/>
      <c r="GB93" s="10"/>
      <c r="GC93" s="10"/>
      <c r="GD93" s="10"/>
      <c r="GE93" s="10"/>
      <c r="GF93" s="10"/>
      <c r="GG93" s="10"/>
      <c r="GH93" s="10"/>
      <c r="GI93" s="10"/>
      <c r="GJ93" s="10"/>
      <c r="GK93" s="10"/>
      <c r="GL93" s="10"/>
      <c r="GM93" s="10"/>
      <c r="GN93" s="10"/>
      <c r="GO93" s="10"/>
      <c r="GP93" s="10"/>
      <c r="GQ93" s="10"/>
      <c r="GR93" s="10"/>
      <c r="GS93" s="10"/>
      <c r="GT93" s="10"/>
      <c r="GU93" s="10"/>
      <c r="GV93" s="10"/>
      <c r="GW93" s="10"/>
      <c r="GX93" s="10"/>
      <c r="GY93" s="10"/>
      <c r="GZ93" s="10"/>
      <c r="HA93" s="10"/>
      <c r="HB93" s="10"/>
      <c r="HC93" s="10"/>
      <c r="HD93" s="10"/>
      <c r="HE93" s="10"/>
      <c r="HF93" s="10"/>
      <c r="HG93" s="10"/>
      <c r="HH93" s="10"/>
      <c r="HI93" s="10"/>
      <c r="HJ93" s="10"/>
      <c r="HK93" s="10"/>
      <c r="HL93" s="10"/>
      <c r="HM93" s="10"/>
      <c r="HN93" s="10"/>
      <c r="HO93" s="10"/>
      <c r="HP93" s="10"/>
      <c r="HQ93" s="10"/>
      <c r="HR93" s="10"/>
      <c r="HS93" s="10"/>
      <c r="HT93" s="10"/>
      <c r="HU93" s="10"/>
      <c r="HV93" s="10"/>
      <c r="HW93" s="10"/>
      <c r="HX93" s="10"/>
      <c r="HY93" s="10"/>
      <c r="HZ93" s="10"/>
      <c r="IA93" s="10"/>
      <c r="IB93" s="10"/>
      <c r="IC93" s="10"/>
      <c r="ID93"/>
      <c r="IE93"/>
      <c r="IF93"/>
      <c r="IG93"/>
      <c r="IH93"/>
      <c r="II93"/>
      <c r="IJ93"/>
      <c r="IK93"/>
      <c r="IL93"/>
      <c r="IM93"/>
      <c r="IN93"/>
      <c r="IO93"/>
      <c r="IP93"/>
      <c r="IQ93"/>
      <c r="IR93"/>
      <c r="IS93"/>
      <c r="IT93"/>
      <c r="IU93"/>
      <c r="IV93"/>
    </row>
    <row r="94" spans="1:256" s="9" customFormat="1" ht="12.75">
      <c r="A94" s="1"/>
      <c r="B94" s="2" t="str">
        <f>IF(C94&lt;='入力シート'!G3,VLOOKUP(ROW(B94)-1,grp_予想時間算出シート_順番時間種別,5,0)," ")</f>
        <v>1ch プレインドラゴン</v>
      </c>
      <c r="C94" s="6">
        <f>IF(VLOOKUP(ROW(C94)-1,grp_予想時間算出シート_順番時間種別,2,0)&lt;='入力シート'!G3,VLOOKUP(ROW(C94)-1,grp_予想時間算出シート_順番時間種別,2,0)," ")</f>
        <v>39449.455740606034</v>
      </c>
      <c r="D94" s="7" t="str">
        <f>IF(C94&lt;='入力シート'!G3,"-"," ")</f>
        <v>-</v>
      </c>
      <c r="E94" s="6">
        <f>IF(C94&lt;='入力シート'!G3,VLOOKUP(ROW(E94)-1,grp_予想時間算出シート_順番時間種別,6,0)," ")</f>
        <v>39449.46268505048</v>
      </c>
      <c r="F94" s="11" t="str">
        <f>IF(C94&lt;='入力シート'!G3,VLOOKUP(ROW(F94)-1,grp_予想時間算出シート_順番時間種別,4,0)," ")</f>
        <v>P</v>
      </c>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c r="HE94" s="10"/>
      <c r="HF94" s="10"/>
      <c r="HG94" s="10"/>
      <c r="HH94" s="10"/>
      <c r="HI94" s="10"/>
      <c r="HJ94" s="10"/>
      <c r="HK94" s="10"/>
      <c r="HL94" s="10"/>
      <c r="HM94" s="10"/>
      <c r="HN94" s="10"/>
      <c r="HO94" s="10"/>
      <c r="HP94" s="10"/>
      <c r="HQ94" s="10"/>
      <c r="HR94" s="10"/>
      <c r="HS94" s="10"/>
      <c r="HT94" s="10"/>
      <c r="HU94" s="10"/>
      <c r="HV94" s="10"/>
      <c r="HW94" s="10"/>
      <c r="HX94" s="10"/>
      <c r="HY94" s="10"/>
      <c r="HZ94" s="10"/>
      <c r="IA94" s="10"/>
      <c r="IB94" s="10"/>
      <c r="IC94" s="10"/>
      <c r="ID94"/>
      <c r="IE94"/>
      <c r="IF94"/>
      <c r="IG94"/>
      <c r="IH94"/>
      <c r="II94"/>
      <c r="IJ94"/>
      <c r="IK94"/>
      <c r="IL94"/>
      <c r="IM94"/>
      <c r="IN94"/>
      <c r="IO94"/>
      <c r="IP94"/>
      <c r="IQ94"/>
      <c r="IR94"/>
      <c r="IS94"/>
      <c r="IT94"/>
      <c r="IU94"/>
      <c r="IV94"/>
    </row>
    <row r="95" spans="1:256" s="9" customFormat="1" ht="12.75">
      <c r="A95" s="1"/>
      <c r="B95" s="2" t="str">
        <f>IF(C95&lt;='入力シート'!G3,VLOOKUP(ROW(B95)-1,grp_予想時間算出シート_順番時間種別,5,0)," ")</f>
        <v>地下 イフリート</v>
      </c>
      <c r="C95" s="6">
        <f>IF(VLOOKUP(ROW(C95)-1,grp_予想時間算出シート_順番時間種別,2,0)&lt;='入力シート'!G3,VLOOKUP(ROW(C95)-1,grp_予想時間算出シート_順番時間種別,2,0)," ")</f>
        <v>39449.641909722224</v>
      </c>
      <c r="D95" s="7" t="str">
        <f>IF(C95&lt;='入力シート'!G3,"-"," ")</f>
        <v>-</v>
      </c>
      <c r="E95" s="6">
        <f>IF(C95&lt;='入力シート'!G3,VLOOKUP(ROW(E95)-1,grp_予想時間算出シート_順番時間種別,6,0)," ")</f>
        <v>39449.64885416667</v>
      </c>
      <c r="F95" s="11" t="str">
        <f>IF(C95&lt;='入力シート'!G3,VLOOKUP(ROW(F95)-1,grp_予想時間算出シート_順番時間種別,4,0)," ")</f>
        <v>I</v>
      </c>
      <c r="FY95" s="10"/>
      <c r="FZ95" s="10"/>
      <c r="GA95" s="10"/>
      <c r="GB95" s="10"/>
      <c r="GC95" s="10"/>
      <c r="GD95" s="10"/>
      <c r="GE95" s="10"/>
      <c r="GF95" s="10"/>
      <c r="GG95" s="10"/>
      <c r="GH95" s="10"/>
      <c r="GI95" s="10"/>
      <c r="GJ95" s="10"/>
      <c r="GK95" s="10"/>
      <c r="GL95" s="10"/>
      <c r="GM95" s="10"/>
      <c r="GN95" s="10"/>
      <c r="GO95" s="10"/>
      <c r="GP95" s="10"/>
      <c r="GQ95" s="10"/>
      <c r="GR95" s="10"/>
      <c r="GS95" s="10"/>
      <c r="GT95" s="10"/>
      <c r="GU95" s="10"/>
      <c r="GV95" s="10"/>
      <c r="GW95" s="10"/>
      <c r="GX95" s="10"/>
      <c r="GY95" s="10"/>
      <c r="GZ95" s="10"/>
      <c r="HA95" s="10"/>
      <c r="HB95" s="10"/>
      <c r="HC95" s="10"/>
      <c r="HD95" s="10"/>
      <c r="HE95" s="10"/>
      <c r="HF95" s="10"/>
      <c r="HG95" s="10"/>
      <c r="HH95" s="10"/>
      <c r="HI95" s="10"/>
      <c r="HJ95" s="10"/>
      <c r="HK95" s="10"/>
      <c r="HL95" s="10"/>
      <c r="HM95" s="10"/>
      <c r="HN95" s="10"/>
      <c r="HO95" s="10"/>
      <c r="HP95" s="10"/>
      <c r="HQ95" s="10"/>
      <c r="HR95" s="10"/>
      <c r="HS95" s="10"/>
      <c r="HT95" s="10"/>
      <c r="HU95" s="10"/>
      <c r="HV95" s="10"/>
      <c r="HW95" s="10"/>
      <c r="HX95" s="10"/>
      <c r="HY95" s="10"/>
      <c r="HZ95" s="10"/>
      <c r="IA95" s="10"/>
      <c r="IB95" s="10"/>
      <c r="IC95" s="10"/>
      <c r="ID95"/>
      <c r="IE95"/>
      <c r="IF95"/>
      <c r="IG95"/>
      <c r="IH95"/>
      <c r="II95"/>
      <c r="IJ95"/>
      <c r="IK95"/>
      <c r="IL95"/>
      <c r="IM95"/>
      <c r="IN95"/>
      <c r="IO95"/>
      <c r="IP95"/>
      <c r="IQ95"/>
      <c r="IR95"/>
      <c r="IS95"/>
      <c r="IT95"/>
      <c r="IU95"/>
      <c r="IV95"/>
    </row>
    <row r="96" spans="1:256" s="9" customFormat="1" ht="12.75">
      <c r="A96" s="1"/>
      <c r="B96" s="2" t="str">
        <f>IF(C96&lt;='入力シート'!G3,VLOOKUP(ROW(B96)-1,grp_予想時間算出シート_順番時間種別,5,0)," ")</f>
        <v>4ch マンモス</v>
      </c>
      <c r="C96" s="6">
        <f>IF(VLOOKUP(ROW(C96)-1,grp_予想時間算出シート_順番時間種別,2,0)&lt;='入力シート'!G3,VLOOKUP(ROW(C96)-1,grp_予想時間算出シート_順番時間種別,2,0)," ")</f>
        <v>39449.689992042164</v>
      </c>
      <c r="D96" s="7" t="str">
        <f>IF(C96&lt;='入力シート'!G3,"-"," ")</f>
        <v>-</v>
      </c>
      <c r="E96" s="6">
        <f>IF(C96&lt;='入力シート'!G3,VLOOKUP(ROW(E96)-1,grp_予想時間算出シート_順番時間種別,6,0)," ")</f>
        <v>39449.69138093105</v>
      </c>
      <c r="F96" s="11" t="str">
        <f>IF(C96&lt;='入力シート'!G3,VLOOKUP(ROW(F96)-1,grp_予想時間算出シート_順番時間種別,4,0)," ")</f>
        <v>Ma</v>
      </c>
      <c r="FY96" s="10"/>
      <c r="FZ96" s="10"/>
      <c r="GA96" s="10"/>
      <c r="GB96" s="10"/>
      <c r="GC96" s="10"/>
      <c r="GD96" s="10"/>
      <c r="GE96" s="10"/>
      <c r="GF96" s="10"/>
      <c r="GG96" s="10"/>
      <c r="GH96" s="10"/>
      <c r="GI96" s="10"/>
      <c r="GJ96" s="10"/>
      <c r="GK96" s="10"/>
      <c r="GL96" s="10"/>
      <c r="GM96" s="10"/>
      <c r="GN96" s="10"/>
      <c r="GO96" s="10"/>
      <c r="GP96" s="10"/>
      <c r="GQ96" s="10"/>
      <c r="GR96" s="10"/>
      <c r="GS96" s="10"/>
      <c r="GT96" s="10"/>
      <c r="GU96" s="10"/>
      <c r="GV96" s="10"/>
      <c r="GW96" s="10"/>
      <c r="GX96" s="10"/>
      <c r="GY96" s="10"/>
      <c r="GZ96" s="10"/>
      <c r="HA96" s="10"/>
      <c r="HB96" s="10"/>
      <c r="HC96" s="10"/>
      <c r="HD96" s="10"/>
      <c r="HE96" s="10"/>
      <c r="HF96" s="10"/>
      <c r="HG96" s="10"/>
      <c r="HH96" s="10"/>
      <c r="HI96" s="10"/>
      <c r="HJ96" s="10"/>
      <c r="HK96" s="10"/>
      <c r="HL96" s="10"/>
      <c r="HM96" s="10"/>
      <c r="HN96" s="10"/>
      <c r="HO96" s="10"/>
      <c r="HP96" s="10"/>
      <c r="HQ96" s="10"/>
      <c r="HR96" s="10"/>
      <c r="HS96" s="10"/>
      <c r="HT96" s="10"/>
      <c r="HU96" s="10"/>
      <c r="HV96" s="10"/>
      <c r="HW96" s="10"/>
      <c r="HX96" s="10"/>
      <c r="HY96" s="10"/>
      <c r="HZ96" s="10"/>
      <c r="IA96" s="10"/>
      <c r="IB96" s="10"/>
      <c r="IC96" s="10"/>
      <c r="ID96"/>
      <c r="IE96"/>
      <c r="IF96"/>
      <c r="IG96"/>
      <c r="IH96"/>
      <c r="II96"/>
      <c r="IJ96"/>
      <c r="IK96"/>
      <c r="IL96"/>
      <c r="IM96"/>
      <c r="IN96"/>
      <c r="IO96"/>
      <c r="IP96"/>
      <c r="IQ96"/>
      <c r="IR96"/>
      <c r="IS96"/>
      <c r="IT96"/>
      <c r="IU96"/>
      <c r="IV96"/>
    </row>
    <row r="97" spans="1:256" s="9" customFormat="1" ht="12.75">
      <c r="A97" s="1"/>
      <c r="B97" s="2" t="str">
        <f>IF(C97&lt;='入力シート'!G3,VLOOKUP(ROW(B97)-1,grp_予想時間算出シート_順番時間種別,5,0)," ")</f>
        <v>1ch マンモス</v>
      </c>
      <c r="C97" s="6">
        <f>IF(VLOOKUP(ROW(C97)-1,grp_予想時間算出シート_順番時間種別,2,0)&lt;='入力シート'!G3,VLOOKUP(ROW(C97)-1,grp_予想時間算出シート_順番時間種別,2,0)," ")</f>
        <v>39449.83803285076</v>
      </c>
      <c r="D97" s="7" t="str">
        <f>IF(C97&lt;='入力シート'!G3,"-"," ")</f>
        <v>-</v>
      </c>
      <c r="E97" s="6">
        <f>IF(C97&lt;='入力シート'!G3,VLOOKUP(ROW(E97)-1,grp_予想時間算出シート_順番時間種別,6,0)," ")</f>
        <v>39449.83872729521</v>
      </c>
      <c r="F97" s="11" t="str">
        <f>IF(C97&lt;='入力シート'!G3,VLOOKUP(ROW(F97)-1,grp_予想時間算出シート_順番時間種別,4,0)," ")</f>
        <v>Ma</v>
      </c>
      <c r="FY97" s="10"/>
      <c r="FZ97" s="10"/>
      <c r="GA97" s="10"/>
      <c r="GB97" s="10"/>
      <c r="GC97" s="10"/>
      <c r="GD97" s="10"/>
      <c r="GE97" s="10"/>
      <c r="GF97" s="10"/>
      <c r="GG97" s="10"/>
      <c r="GH97" s="10"/>
      <c r="GI97" s="10"/>
      <c r="GJ97" s="10"/>
      <c r="GK97" s="10"/>
      <c r="GL97" s="10"/>
      <c r="GM97" s="10"/>
      <c r="GN97" s="10"/>
      <c r="GO97" s="10"/>
      <c r="GP97" s="10"/>
      <c r="GQ97" s="10"/>
      <c r="GR97" s="10"/>
      <c r="GS97" s="10"/>
      <c r="GT97" s="10"/>
      <c r="GU97" s="10"/>
      <c r="GV97" s="10"/>
      <c r="GW97" s="10"/>
      <c r="GX97" s="10"/>
      <c r="GY97" s="10"/>
      <c r="GZ97" s="10"/>
      <c r="HA97" s="10"/>
      <c r="HB97" s="10"/>
      <c r="HC97" s="10"/>
      <c r="HD97" s="10"/>
      <c r="HE97" s="10"/>
      <c r="HF97" s="10"/>
      <c r="HG97" s="10"/>
      <c r="HH97" s="10"/>
      <c r="HI97" s="10"/>
      <c r="HJ97" s="10"/>
      <c r="HK97" s="10"/>
      <c r="HL97" s="10"/>
      <c r="HM97" s="10"/>
      <c r="HN97" s="10"/>
      <c r="HO97" s="10"/>
      <c r="HP97" s="10"/>
      <c r="HQ97" s="10"/>
      <c r="HR97" s="10"/>
      <c r="HS97" s="10"/>
      <c r="HT97" s="10"/>
      <c r="HU97" s="10"/>
      <c r="HV97" s="10"/>
      <c r="HW97" s="10"/>
      <c r="HX97" s="10"/>
      <c r="HY97" s="10"/>
      <c r="HZ97" s="10"/>
      <c r="IA97" s="10"/>
      <c r="IB97" s="10"/>
      <c r="IC97" s="10"/>
      <c r="ID97"/>
      <c r="IE97"/>
      <c r="IF97"/>
      <c r="IG97"/>
      <c r="IH97"/>
      <c r="II97"/>
      <c r="IJ97"/>
      <c r="IK97"/>
      <c r="IL97"/>
      <c r="IM97"/>
      <c r="IN97"/>
      <c r="IO97"/>
      <c r="IP97"/>
      <c r="IQ97"/>
      <c r="IR97"/>
      <c r="IS97"/>
      <c r="IT97"/>
      <c r="IU97"/>
      <c r="IV97"/>
    </row>
    <row r="98" spans="1:256" s="9" customFormat="1" ht="12.75">
      <c r="A98" s="1"/>
      <c r="B98" s="2" t="str">
        <f>IF(C98&lt;='入力シート'!G3,VLOOKUP(ROW(B98)-1,grp_予想時間算出シート_順番時間種別,5,0)," ")</f>
        <v>7ch イエティ</v>
      </c>
      <c r="C98" s="6">
        <f>IF(VLOOKUP(ROW(C98)-1,grp_予想時間算出シート_順番時間種別,2,0)&lt;='入力シート'!G3,VLOOKUP(ROW(C98)-1,grp_予想時間算出シート_順番時間種別,2,0)," ")</f>
        <v>39450.007016375464</v>
      </c>
      <c r="D98" s="7" t="str">
        <f>IF(C98&lt;='入力シート'!G3,"-"," ")</f>
        <v>-</v>
      </c>
      <c r="E98" s="6">
        <f>IF(C98&lt;='入力シート'!G3,VLOOKUP(ROW(E98)-1,grp_予想時間算出シート_順番時間種別,6,0)," ")</f>
        <v>39450.008058042135</v>
      </c>
      <c r="F98" s="11" t="str">
        <f>IF(C98&lt;='入力シート'!G3,VLOOKUP(ROW(F98)-1,grp_予想時間算出シート_順番時間種別,4,0)," ")</f>
        <v>Y</v>
      </c>
      <c r="FY98" s="10"/>
      <c r="FZ98" s="10"/>
      <c r="GA98" s="10"/>
      <c r="GB98" s="10"/>
      <c r="GC98" s="10"/>
      <c r="GD98" s="10"/>
      <c r="GE98" s="10"/>
      <c r="GF98" s="10"/>
      <c r="GG98" s="10"/>
      <c r="GH98" s="10"/>
      <c r="GI98" s="10"/>
      <c r="GJ98" s="10"/>
      <c r="GK98" s="10"/>
      <c r="GL98" s="10"/>
      <c r="GM98" s="10"/>
      <c r="GN98" s="10"/>
      <c r="GO98" s="10"/>
      <c r="GP98" s="10"/>
      <c r="GQ98" s="10"/>
      <c r="GR98" s="10"/>
      <c r="GS98" s="10"/>
      <c r="GT98" s="10"/>
      <c r="GU98" s="10"/>
      <c r="GV98" s="10"/>
      <c r="GW98" s="10"/>
      <c r="GX98" s="10"/>
      <c r="GY98" s="10"/>
      <c r="GZ98" s="10"/>
      <c r="HA98" s="10"/>
      <c r="HB98" s="10"/>
      <c r="HC98" s="10"/>
      <c r="HD98" s="10"/>
      <c r="HE98" s="10"/>
      <c r="HF98" s="10"/>
      <c r="HG98" s="10"/>
      <c r="HH98" s="10"/>
      <c r="HI98" s="10"/>
      <c r="HJ98" s="10"/>
      <c r="HK98" s="10"/>
      <c r="HL98" s="10"/>
      <c r="HM98" s="10"/>
      <c r="HN98" s="10"/>
      <c r="HO98" s="10"/>
      <c r="HP98" s="10"/>
      <c r="HQ98" s="10"/>
      <c r="HR98" s="10"/>
      <c r="HS98" s="10"/>
      <c r="HT98" s="10"/>
      <c r="HU98" s="10"/>
      <c r="HV98" s="10"/>
      <c r="HW98" s="10"/>
      <c r="HX98" s="10"/>
      <c r="HY98" s="10"/>
      <c r="HZ98" s="10"/>
      <c r="IA98" s="10"/>
      <c r="IB98" s="10"/>
      <c r="IC98" s="10"/>
      <c r="ID98"/>
      <c r="IE98"/>
      <c r="IF98"/>
      <c r="IG98"/>
      <c r="IH98"/>
      <c r="II98"/>
      <c r="IJ98"/>
      <c r="IK98"/>
      <c r="IL98"/>
      <c r="IM98"/>
      <c r="IN98"/>
      <c r="IO98"/>
      <c r="IP98"/>
      <c r="IQ98"/>
      <c r="IR98"/>
      <c r="IS98"/>
      <c r="IT98"/>
      <c r="IU98"/>
      <c r="IV98"/>
    </row>
    <row r="99" spans="1:256" s="9" customFormat="1" ht="12.75">
      <c r="A99" s="1"/>
      <c r="B99" s="2" t="str">
        <f>IF(C99&lt;='入力シート'!G3,VLOOKUP(ROW(B99)-1,grp_予想時間算出シート_順番時間種別,5,0)," ")</f>
        <v>7ch プレインドラゴン</v>
      </c>
      <c r="C99" s="6">
        <f>IF(VLOOKUP(ROW(C99)-1,grp_予想時間算出シート_順番時間種別,2,0)&lt;='入力シート'!G3,VLOOKUP(ROW(C99)-1,grp_予想時間算出シート_順番時間種別,2,0)," ")</f>
        <v>39450.02615982459</v>
      </c>
      <c r="D99" s="7" t="str">
        <f>IF(C99&lt;='入力シート'!G3,"-"," ")</f>
        <v>-</v>
      </c>
      <c r="E99" s="6">
        <f>IF(C99&lt;='入力シート'!G3,VLOOKUP(ROW(E99)-1,grp_予想時間算出シート_順番時間種別,6,0)," ")</f>
        <v>39450.031020935705</v>
      </c>
      <c r="F99" s="11" t="str">
        <f>IF(C99&lt;='入力シート'!G3,VLOOKUP(ROW(F99)-1,grp_予想時間算出シート_順番時間種別,4,0)," ")</f>
        <v>P</v>
      </c>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c r="HU99" s="10"/>
      <c r="HV99" s="10"/>
      <c r="HW99" s="10"/>
      <c r="HX99" s="10"/>
      <c r="HY99" s="10"/>
      <c r="HZ99" s="10"/>
      <c r="IA99" s="10"/>
      <c r="IB99" s="10"/>
      <c r="IC99" s="10"/>
      <c r="ID99"/>
      <c r="IE99"/>
      <c r="IF99"/>
      <c r="IG99"/>
      <c r="IH99"/>
      <c r="II99"/>
      <c r="IJ99"/>
      <c r="IK99"/>
      <c r="IL99"/>
      <c r="IM99"/>
      <c r="IN99"/>
      <c r="IO99"/>
      <c r="IP99"/>
      <c r="IQ99"/>
      <c r="IR99"/>
      <c r="IS99"/>
      <c r="IT99"/>
      <c r="IU99"/>
      <c r="IV99"/>
    </row>
    <row r="100" spans="1:256" s="9" customFormat="1" ht="12.75">
      <c r="A100" s="1"/>
      <c r="B100" s="2" t="str">
        <f>IF(C100&lt;='入力シート'!G3,VLOOKUP(ROW(B100)-1,grp_予想時間算出シート_順番時間種別,5,0)," ")</f>
        <v>8ch イエティ</v>
      </c>
      <c r="C100" s="6">
        <f>IF(VLOOKUP(ROW(C100)-1,grp_予想時間算出シート_順番時間種別,2,0)&lt;='入力シート'!G3,VLOOKUP(ROW(C100)-1,grp_予想時間算出シート_順番時間種別,2,0)," ")</f>
        <v>39450.03907505291</v>
      </c>
      <c r="D100" s="7" t="str">
        <f>IF(C100&lt;='入力シート'!G3,"-"," ")</f>
        <v>-</v>
      </c>
      <c r="E100" s="6">
        <f>IF(C100&lt;='入力シート'!G3,VLOOKUP(ROW(E100)-1,grp_予想時間算出シート_順番時間種別,6,0)," ")</f>
        <v>39450.04011671958</v>
      </c>
      <c r="F100" s="11" t="str">
        <f>IF(C100&lt;='入力シート'!G3,VLOOKUP(ROW(F100)-1,grp_予想時間算出シート_順番時間種別,4,0)," ")</f>
        <v>Y</v>
      </c>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c r="HE100" s="10"/>
      <c r="HF100" s="10"/>
      <c r="HG100" s="10"/>
      <c r="HH100" s="10"/>
      <c r="HI100" s="10"/>
      <c r="HJ100" s="10"/>
      <c r="HK100" s="10"/>
      <c r="HL100" s="10"/>
      <c r="HM100" s="10"/>
      <c r="HN100" s="10"/>
      <c r="HO100" s="10"/>
      <c r="HP100" s="10"/>
      <c r="HQ100" s="10"/>
      <c r="HR100" s="10"/>
      <c r="HS100" s="10"/>
      <c r="HT100" s="10"/>
      <c r="HU100" s="10"/>
      <c r="HV100" s="10"/>
      <c r="HW100" s="10"/>
      <c r="HX100" s="10"/>
      <c r="HY100" s="10"/>
      <c r="HZ100" s="10"/>
      <c r="IA100" s="10"/>
      <c r="IB100" s="10"/>
      <c r="IC100" s="10"/>
      <c r="ID100"/>
      <c r="IE100"/>
      <c r="IF100"/>
      <c r="IG100"/>
      <c r="IH100"/>
      <c r="II100"/>
      <c r="IJ100"/>
      <c r="IK100"/>
      <c r="IL100"/>
      <c r="IM100"/>
      <c r="IN100"/>
      <c r="IO100"/>
      <c r="IP100"/>
      <c r="IQ100"/>
      <c r="IR100"/>
      <c r="IS100"/>
      <c r="IT100"/>
      <c r="IU100"/>
      <c r="IV100"/>
    </row>
    <row r="101" spans="1:256" s="9" customFormat="1" ht="12.75">
      <c r="A101" s="1"/>
      <c r="B101" s="2" t="str">
        <f>IF(C101&lt;='入力シート'!G3,VLOOKUP(ROW(B101)-1,grp_予想時間算出シート_順番時間種別,5,0)," ")</f>
        <v>2ch マンモス</v>
      </c>
      <c r="C101" s="6">
        <f>IF(VLOOKUP(ROW(C101)-1,grp_予想時間算出シート_順番時間種別,2,0)&lt;='入力シート'!G3,VLOOKUP(ROW(C101)-1,grp_予想時間算出シート_順番時間種別,2,0)," ")</f>
        <v>39450.05317179372</v>
      </c>
      <c r="D101" s="7" t="str">
        <f>IF(C101&lt;='入力シート'!G3,"-"," ")</f>
        <v>-</v>
      </c>
      <c r="E101" s="6">
        <f>IF(C101&lt;='入力シート'!G3,VLOOKUP(ROW(E101)-1,grp_予想時間算出シート_順番時間種別,6,0)," ")</f>
        <v>39450.053866238166</v>
      </c>
      <c r="F101" s="11" t="str">
        <f>IF(C101&lt;='入力シート'!G3,VLOOKUP(ROW(F101)-1,grp_予想時間算出シート_順番時間種別,4,0)," ")</f>
        <v>Ma</v>
      </c>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c r="HE101" s="10"/>
      <c r="HF101" s="10"/>
      <c r="HG101" s="10"/>
      <c r="HH101" s="10"/>
      <c r="HI101" s="10"/>
      <c r="HJ101" s="10"/>
      <c r="HK101" s="10"/>
      <c r="HL101" s="10"/>
      <c r="HM101" s="10"/>
      <c r="HN101" s="10"/>
      <c r="HO101" s="10"/>
      <c r="HP101" s="10"/>
      <c r="HQ101" s="10"/>
      <c r="HR101" s="10"/>
      <c r="HS101" s="10"/>
      <c r="HT101" s="10"/>
      <c r="HU101" s="10"/>
      <c r="HV101" s="10"/>
      <c r="HW101" s="10"/>
      <c r="HX101" s="10"/>
      <c r="HY101" s="10"/>
      <c r="HZ101" s="10"/>
      <c r="IA101" s="10"/>
      <c r="IB101" s="10"/>
      <c r="IC101" s="10"/>
      <c r="ID101"/>
      <c r="IE101"/>
      <c r="IF101"/>
      <c r="IG101"/>
      <c r="IH101"/>
      <c r="II101"/>
      <c r="IJ101"/>
      <c r="IK101"/>
      <c r="IL101"/>
      <c r="IM101"/>
      <c r="IN101"/>
      <c r="IO101"/>
      <c r="IP101"/>
      <c r="IQ101"/>
      <c r="IR101"/>
      <c r="IS101"/>
      <c r="IT101"/>
      <c r="IU101"/>
      <c r="IV101"/>
    </row>
    <row r="102" spans="1:256" s="9" customFormat="1" ht="12.75">
      <c r="A102" s="1"/>
      <c r="B102" s="2" t="str">
        <f>IF(C102&lt;='入力シート'!G3,VLOOKUP(ROW(B102)-1,grp_予想時間算出シート_順番時間種別,5,0)," ")</f>
        <v>8ch プレインドラゴン</v>
      </c>
      <c r="C102" s="6">
        <f>IF(VLOOKUP(ROW(C102)-1,grp_予想時間算出シート_順番時間種別,2,0)&lt;='入力シート'!G3,VLOOKUP(ROW(C102)-1,grp_予想時間算出シート_順番時間種別,2,0)," ")</f>
        <v>39450.05821850204</v>
      </c>
      <c r="D102" s="7" t="str">
        <f>IF(C102&lt;='入力シート'!G3,"-"," ")</f>
        <v>-</v>
      </c>
      <c r="E102" s="6">
        <f>IF(C102&lt;='入力シート'!G3,VLOOKUP(ROW(E102)-1,grp_予想時間算出シート_順番時間種別,6,0)," ")</f>
        <v>39450.06307961315</v>
      </c>
      <c r="F102" s="11" t="str">
        <f>IF(C102&lt;='入力シート'!G3,VLOOKUP(ROW(F102)-1,grp_予想時間算出シート_順番時間種別,4,0)," ")</f>
        <v>P</v>
      </c>
      <c r="FY102" s="10"/>
      <c r="FZ102" s="10"/>
      <c r="GA102" s="10"/>
      <c r="GB102" s="10"/>
      <c r="GC102" s="10"/>
      <c r="GD102" s="10"/>
      <c r="GE102" s="10"/>
      <c r="GF102" s="10"/>
      <c r="GG102" s="10"/>
      <c r="GH102" s="10"/>
      <c r="GI102" s="10"/>
      <c r="GJ102" s="10"/>
      <c r="GK102" s="10"/>
      <c r="GL102" s="10"/>
      <c r="GM102" s="10"/>
      <c r="GN102" s="10"/>
      <c r="GO102" s="10"/>
      <c r="GP102" s="10"/>
      <c r="GQ102" s="10"/>
      <c r="GR102" s="10"/>
      <c r="GS102" s="10"/>
      <c r="GT102" s="10"/>
      <c r="GU102" s="10"/>
      <c r="GV102" s="10"/>
      <c r="GW102" s="10"/>
      <c r="GX102" s="10"/>
      <c r="GY102" s="10"/>
      <c r="GZ102" s="10"/>
      <c r="HA102" s="10"/>
      <c r="HB102" s="10"/>
      <c r="HC102" s="10"/>
      <c r="HD102" s="10"/>
      <c r="HE102" s="10"/>
      <c r="HF102" s="10"/>
      <c r="HG102" s="10"/>
      <c r="HH102" s="10"/>
      <c r="HI102" s="10"/>
      <c r="HJ102" s="10"/>
      <c r="HK102" s="10"/>
      <c r="HL102" s="10"/>
      <c r="HM102" s="10"/>
      <c r="HN102" s="10"/>
      <c r="HO102" s="10"/>
      <c r="HP102" s="10"/>
      <c r="HQ102" s="10"/>
      <c r="HR102" s="10"/>
      <c r="HS102" s="10"/>
      <c r="HT102" s="10"/>
      <c r="HU102" s="10"/>
      <c r="HV102" s="10"/>
      <c r="HW102" s="10"/>
      <c r="HX102" s="10"/>
      <c r="HY102" s="10"/>
      <c r="HZ102" s="10"/>
      <c r="IA102" s="10"/>
      <c r="IB102" s="10"/>
      <c r="IC102" s="10"/>
      <c r="ID102"/>
      <c r="IE102"/>
      <c r="IF102"/>
      <c r="IG102"/>
      <c r="IH102"/>
      <c r="II102"/>
      <c r="IJ102"/>
      <c r="IK102"/>
      <c r="IL102"/>
      <c r="IM102"/>
      <c r="IN102"/>
      <c r="IO102"/>
      <c r="IP102"/>
      <c r="IQ102"/>
      <c r="IR102"/>
      <c r="IS102"/>
      <c r="IT102"/>
      <c r="IU102"/>
      <c r="IV102"/>
    </row>
    <row r="103" spans="1:256" s="9" customFormat="1" ht="12.75">
      <c r="A103" s="1"/>
      <c r="B103" s="2" t="str">
        <f>IF(C103&lt;='入力シート'!G3,VLOOKUP(ROW(B103)-1,grp_予想時間算出シート_順番時間種別,5,0)," ")</f>
        <v>2ch イエティ</v>
      </c>
      <c r="C103" s="6">
        <f>IF(VLOOKUP(ROW(C103)-1,grp_予想時間算出シート_順番時間種別,2,0)&lt;='入力シート'!G3,VLOOKUP(ROW(C103)-1,grp_予想時間算出シート_順番時間種別,2,0)," ")</f>
        <v>39450.08123643838</v>
      </c>
      <c r="D103" s="7" t="str">
        <f>IF(C103&lt;='入力シート'!G3,"-"," ")</f>
        <v>-</v>
      </c>
      <c r="E103" s="6">
        <f>IF(C103&lt;='入力シート'!G3,VLOOKUP(ROW(E103)-1,grp_予想時間算出シート_順番時間種別,6,0)," ")</f>
        <v>39450.08227810505</v>
      </c>
      <c r="F103" s="11" t="str">
        <f>IF(C103&lt;='入力シート'!G3,VLOOKUP(ROW(F103)-1,grp_予想時間算出シート_順番時間種別,4,0)," ")</f>
        <v>Y</v>
      </c>
      <c r="FY103" s="10"/>
      <c r="FZ103" s="10"/>
      <c r="GA103" s="10"/>
      <c r="GB103" s="10"/>
      <c r="GC103" s="10"/>
      <c r="GD103" s="10"/>
      <c r="GE103" s="10"/>
      <c r="GF103" s="10"/>
      <c r="GG103" s="10"/>
      <c r="GH103" s="10"/>
      <c r="GI103" s="10"/>
      <c r="GJ103" s="10"/>
      <c r="GK103" s="10"/>
      <c r="GL103" s="10"/>
      <c r="GM103" s="10"/>
      <c r="GN103" s="10"/>
      <c r="GO103" s="10"/>
      <c r="GP103" s="10"/>
      <c r="GQ103" s="10"/>
      <c r="GR103" s="10"/>
      <c r="GS103" s="10"/>
      <c r="GT103" s="10"/>
      <c r="GU103" s="10"/>
      <c r="GV103" s="10"/>
      <c r="GW103" s="10"/>
      <c r="GX103" s="10"/>
      <c r="GY103" s="10"/>
      <c r="GZ103" s="10"/>
      <c r="HA103" s="10"/>
      <c r="HB103" s="10"/>
      <c r="HC103" s="10"/>
      <c r="HD103" s="10"/>
      <c r="HE103" s="10"/>
      <c r="HF103" s="10"/>
      <c r="HG103" s="10"/>
      <c r="HH103" s="10"/>
      <c r="HI103" s="10"/>
      <c r="HJ103" s="10"/>
      <c r="HK103" s="10"/>
      <c r="HL103" s="10"/>
      <c r="HM103" s="10"/>
      <c r="HN103" s="10"/>
      <c r="HO103" s="10"/>
      <c r="HP103" s="10"/>
      <c r="HQ103" s="10"/>
      <c r="HR103" s="10"/>
      <c r="HS103" s="10"/>
      <c r="HT103" s="10"/>
      <c r="HU103" s="10"/>
      <c r="HV103" s="10"/>
      <c r="HW103" s="10"/>
      <c r="HX103" s="10"/>
      <c r="HY103" s="10"/>
      <c r="HZ103" s="10"/>
      <c r="IA103" s="10"/>
      <c r="IB103" s="10"/>
      <c r="IC103" s="10"/>
      <c r="ID103"/>
      <c r="IE103"/>
      <c r="IF103"/>
      <c r="IG103"/>
      <c r="IH103"/>
      <c r="II103"/>
      <c r="IJ103"/>
      <c r="IK103"/>
      <c r="IL103"/>
      <c r="IM103"/>
      <c r="IN103"/>
      <c r="IO103"/>
      <c r="IP103"/>
      <c r="IQ103"/>
      <c r="IR103"/>
      <c r="IS103"/>
      <c r="IT103"/>
      <c r="IU103"/>
      <c r="IV103"/>
    </row>
    <row r="104" spans="1:256" s="9" customFormat="1" ht="12.75">
      <c r="A104" s="1"/>
      <c r="B104" s="2" t="str">
        <f>IF(C104&lt;='入力シート'!G3,VLOOKUP(ROW(B104)-1,grp_予想時間算出シート_順番時間種別,5,0)," ")</f>
        <v>2ch プレインドラゴン</v>
      </c>
      <c r="C104" s="6">
        <f>IF(VLOOKUP(ROW(C104)-1,grp_予想時間算出シート_順番時間種別,2,0)&lt;='入力シート'!G3,VLOOKUP(ROW(C104)-1,grp_予想時間算出シート_順番時間種別,2,0)," ")</f>
        <v>39450.0979608598</v>
      </c>
      <c r="D104" s="7" t="str">
        <f>IF(C104&lt;='入力シート'!G3,"-"," ")</f>
        <v>-</v>
      </c>
      <c r="E104" s="6">
        <f>IF(C104&lt;='入力シート'!G3,VLOOKUP(ROW(E104)-1,grp_予想時間算出シート_順番時間種別,6,0)," ")</f>
        <v>39450.10698863758</v>
      </c>
      <c r="F104" s="11" t="str">
        <f>IF(C104&lt;='入力シート'!G3,VLOOKUP(ROW(F104)-1,grp_予想時間算出シート_順番時間種別,4,0)," ")</f>
        <v>P</v>
      </c>
      <c r="FY104" s="10"/>
      <c r="FZ104" s="10"/>
      <c r="GA104" s="10"/>
      <c r="GB104" s="10"/>
      <c r="GC104" s="10"/>
      <c r="GD104" s="10"/>
      <c r="GE104" s="10"/>
      <c r="GF104" s="10"/>
      <c r="GG104" s="10"/>
      <c r="GH104" s="10"/>
      <c r="GI104" s="10"/>
      <c r="GJ104" s="10"/>
      <c r="GK104" s="10"/>
      <c r="GL104" s="10"/>
      <c r="GM104" s="10"/>
      <c r="GN104" s="10"/>
      <c r="GO104" s="10"/>
      <c r="GP104" s="10"/>
      <c r="GQ104" s="10"/>
      <c r="GR104" s="10"/>
      <c r="GS104" s="10"/>
      <c r="GT104" s="10"/>
      <c r="GU104" s="10"/>
      <c r="GV104" s="10"/>
      <c r="GW104" s="10"/>
      <c r="GX104" s="10"/>
      <c r="GY104" s="10"/>
      <c r="GZ104" s="10"/>
      <c r="HA104" s="10"/>
      <c r="HB104" s="10"/>
      <c r="HC104" s="10"/>
      <c r="HD104" s="10"/>
      <c r="HE104" s="10"/>
      <c r="HF104" s="10"/>
      <c r="HG104" s="10"/>
      <c r="HH104" s="10"/>
      <c r="HI104" s="10"/>
      <c r="HJ104" s="10"/>
      <c r="HK104" s="10"/>
      <c r="HL104" s="10"/>
      <c r="HM104" s="10"/>
      <c r="HN104" s="10"/>
      <c r="HO104" s="10"/>
      <c r="HP104" s="10"/>
      <c r="HQ104" s="10"/>
      <c r="HR104" s="10"/>
      <c r="HS104" s="10"/>
      <c r="HT104" s="10"/>
      <c r="HU104" s="10"/>
      <c r="HV104" s="10"/>
      <c r="HW104" s="10"/>
      <c r="HX104" s="10"/>
      <c r="HY104" s="10"/>
      <c r="HZ104" s="10"/>
      <c r="IA104" s="10"/>
      <c r="IB104" s="10"/>
      <c r="IC104" s="10"/>
      <c r="ID104"/>
      <c r="IE104"/>
      <c r="IF104"/>
      <c r="IG104"/>
      <c r="IH104"/>
      <c r="II104"/>
      <c r="IJ104"/>
      <c r="IK104"/>
      <c r="IL104"/>
      <c r="IM104"/>
      <c r="IN104"/>
      <c r="IO104"/>
      <c r="IP104"/>
      <c r="IQ104"/>
      <c r="IR104"/>
      <c r="IS104"/>
      <c r="IT104"/>
      <c r="IU104"/>
      <c r="IV104"/>
    </row>
    <row r="105" spans="1:256" s="9" customFormat="1" ht="12.75">
      <c r="A105" s="1"/>
      <c r="B105" s="2" t="str">
        <f>IF(C105&lt;='入力シート'!G3,VLOOKUP(ROW(B105)-1,grp_予想時間算出シート_順番時間種別,5,0)," ")</f>
        <v>3ch イエティ</v>
      </c>
      <c r="C105" s="6">
        <f>IF(VLOOKUP(ROW(C105)-1,grp_予想時間算出シート_順番時間種別,2,0)&lt;='入力シート'!G3,VLOOKUP(ROW(C105)-1,grp_予想時間算出シート_順番時間種別,2,0)," ")</f>
        <v>39450.12824200181</v>
      </c>
      <c r="D105" s="7" t="str">
        <f>IF(C105&lt;='入力シート'!G3,"-"," ")</f>
        <v>-</v>
      </c>
      <c r="E105" s="6">
        <f>IF(C105&lt;='入力シート'!G3,VLOOKUP(ROW(E105)-1,grp_予想時間算出シート_順番時間種別,6,0)," ")</f>
        <v>39450.13032533514</v>
      </c>
      <c r="F105" s="11" t="str">
        <f>IF(C105&lt;='入力シート'!G3,VLOOKUP(ROW(F105)-1,grp_予想時間算出シート_順番時間種別,4,0)," ")</f>
        <v>Y</v>
      </c>
      <c r="FY105" s="10"/>
      <c r="FZ105" s="10"/>
      <c r="GA105" s="10"/>
      <c r="GB105" s="10"/>
      <c r="GC105" s="10"/>
      <c r="GD105" s="10"/>
      <c r="GE105" s="10"/>
      <c r="GF105" s="10"/>
      <c r="GG105" s="10"/>
      <c r="GH105" s="10"/>
      <c r="GI105" s="10"/>
      <c r="GJ105" s="10"/>
      <c r="GK105" s="10"/>
      <c r="GL105" s="10"/>
      <c r="GM105" s="10"/>
      <c r="GN105" s="10"/>
      <c r="GO105" s="10"/>
      <c r="GP105" s="10"/>
      <c r="GQ105" s="10"/>
      <c r="GR105" s="10"/>
      <c r="GS105" s="10"/>
      <c r="GT105" s="10"/>
      <c r="GU105" s="10"/>
      <c r="GV105" s="10"/>
      <c r="GW105" s="10"/>
      <c r="GX105" s="10"/>
      <c r="GY105" s="10"/>
      <c r="GZ105" s="10"/>
      <c r="HA105" s="10"/>
      <c r="HB105" s="10"/>
      <c r="HC105" s="10"/>
      <c r="HD105" s="10"/>
      <c r="HE105" s="10"/>
      <c r="HF105" s="10"/>
      <c r="HG105" s="10"/>
      <c r="HH105" s="10"/>
      <c r="HI105" s="10"/>
      <c r="HJ105" s="10"/>
      <c r="HK105" s="10"/>
      <c r="HL105" s="10"/>
      <c r="HM105" s="10"/>
      <c r="HN105" s="10"/>
      <c r="HO105" s="10"/>
      <c r="HP105" s="10"/>
      <c r="HQ105" s="10"/>
      <c r="HR105" s="10"/>
      <c r="HS105" s="10"/>
      <c r="HT105" s="10"/>
      <c r="HU105" s="10"/>
      <c r="HV105" s="10"/>
      <c r="HW105" s="10"/>
      <c r="HX105" s="10"/>
      <c r="HY105" s="10"/>
      <c r="HZ105" s="10"/>
      <c r="IA105" s="10"/>
      <c r="IB105" s="10"/>
      <c r="IC105" s="10"/>
      <c r="ID105"/>
      <c r="IE105"/>
      <c r="IF105"/>
      <c r="IG105"/>
      <c r="IH105"/>
      <c r="II105"/>
      <c r="IJ105"/>
      <c r="IK105"/>
      <c r="IL105"/>
      <c r="IM105"/>
      <c r="IN105"/>
      <c r="IO105"/>
      <c r="IP105"/>
      <c r="IQ105"/>
      <c r="IR105"/>
      <c r="IS105"/>
      <c r="IT105"/>
      <c r="IU105"/>
      <c r="IV105"/>
    </row>
    <row r="106" spans="1:256" s="9" customFormat="1" ht="12.75">
      <c r="A106" s="1"/>
      <c r="B106" s="2" t="str">
        <f>IF(C106&lt;='入力シート'!G3,VLOOKUP(ROW(B106)-1,grp_予想時間算出シート_順番時間種別,5,0)," ")</f>
        <v>3ch プレインドラゴン</v>
      </c>
      <c r="C106" s="6">
        <f>IF(VLOOKUP(ROW(C106)-1,grp_予想時間算出シート_順番時間種別,2,0)&lt;='入力シート'!G3,VLOOKUP(ROW(C106)-1,grp_予想時間算出シート_順番時間種別,2,0)," ")</f>
        <v>39450.154017222114</v>
      </c>
      <c r="D106" s="7" t="str">
        <f>IF(C106&lt;='入力シート'!G3,"-"," ")</f>
        <v>-</v>
      </c>
      <c r="E106" s="6">
        <f>IF(C106&lt;='入力シート'!G3,VLOOKUP(ROW(E106)-1,grp_予想時間算出シート_順番時間種別,6,0)," ")</f>
        <v>39450.16304499989</v>
      </c>
      <c r="F106" s="11" t="str">
        <f>IF(C106&lt;='入力シート'!G3,VLOOKUP(ROW(F106)-1,grp_予想時間算出シート_順番時間種別,4,0)," ")</f>
        <v>P</v>
      </c>
      <c r="FY106" s="10"/>
      <c r="FZ106" s="10"/>
      <c r="GA106" s="10"/>
      <c r="GB106" s="10"/>
      <c r="GC106" s="10"/>
      <c r="GD106" s="10"/>
      <c r="GE106" s="10"/>
      <c r="GF106" s="10"/>
      <c r="GG106" s="10"/>
      <c r="GH106" s="10"/>
      <c r="GI106" s="10"/>
      <c r="GJ106" s="10"/>
      <c r="GK106" s="10"/>
      <c r="GL106" s="10"/>
      <c r="GM106" s="10"/>
      <c r="GN106" s="10"/>
      <c r="GO106" s="10"/>
      <c r="GP106" s="10"/>
      <c r="GQ106" s="10"/>
      <c r="GR106" s="10"/>
      <c r="GS106" s="10"/>
      <c r="GT106" s="10"/>
      <c r="GU106" s="10"/>
      <c r="GV106" s="10"/>
      <c r="GW106" s="10"/>
      <c r="GX106" s="10"/>
      <c r="GY106" s="10"/>
      <c r="GZ106" s="10"/>
      <c r="HA106" s="10"/>
      <c r="HB106" s="10"/>
      <c r="HC106" s="10"/>
      <c r="HD106" s="10"/>
      <c r="HE106" s="10"/>
      <c r="HF106" s="10"/>
      <c r="HG106" s="10"/>
      <c r="HH106" s="10"/>
      <c r="HI106" s="10"/>
      <c r="HJ106" s="10"/>
      <c r="HK106" s="10"/>
      <c r="HL106" s="10"/>
      <c r="HM106" s="10"/>
      <c r="HN106" s="10"/>
      <c r="HO106" s="10"/>
      <c r="HP106" s="10"/>
      <c r="HQ106" s="10"/>
      <c r="HR106" s="10"/>
      <c r="HS106" s="10"/>
      <c r="HT106" s="10"/>
      <c r="HU106" s="10"/>
      <c r="HV106" s="10"/>
      <c r="HW106" s="10"/>
      <c r="HX106" s="10"/>
      <c r="HY106" s="10"/>
      <c r="HZ106" s="10"/>
      <c r="IA106" s="10"/>
      <c r="IB106" s="10"/>
      <c r="IC106" s="10"/>
      <c r="ID106"/>
      <c r="IE106"/>
      <c r="IF106"/>
      <c r="IG106"/>
      <c r="IH106"/>
      <c r="II106"/>
      <c r="IJ106"/>
      <c r="IK106"/>
      <c r="IL106"/>
      <c r="IM106"/>
      <c r="IN106"/>
      <c r="IO106"/>
      <c r="IP106"/>
      <c r="IQ106"/>
      <c r="IR106"/>
      <c r="IS106"/>
      <c r="IT106"/>
      <c r="IU106"/>
      <c r="IV106"/>
    </row>
    <row r="107" spans="1:256" s="9" customFormat="1" ht="12.75">
      <c r="A107" s="1"/>
      <c r="B107" s="2" t="str">
        <f>IF(C107&lt;='入力シート'!G3,VLOOKUP(ROW(B107)-1,grp_予想時間算出シート_順番時間種別,5,0)," ")</f>
        <v>4ch イエティ</v>
      </c>
      <c r="C107" s="6">
        <f>IF(VLOOKUP(ROW(C107)-1,grp_予想時間算出シート_順番時間種別,2,0)&lt;='入力シート'!G3,VLOOKUP(ROW(C107)-1,grp_予想時間算出シート_順番時間種別,2,0)," ")</f>
        <v>39450.19214125661</v>
      </c>
      <c r="D107" s="7" t="str">
        <f>IF(C107&lt;='入力シート'!G3,"-"," ")</f>
        <v>-</v>
      </c>
      <c r="E107" s="6">
        <f>IF(C107&lt;='入力シート'!G3,VLOOKUP(ROW(E107)-1,grp_予想時間算出シート_順番時間種別,6,0)," ")</f>
        <v>39450.19422458994</v>
      </c>
      <c r="F107" s="11" t="str">
        <f>IF(C107&lt;='入力シート'!G3,VLOOKUP(ROW(F107)-1,grp_予想時間算出シート_順番時間種別,4,0)," ")</f>
        <v>Y</v>
      </c>
      <c r="FY107" s="10"/>
      <c r="FZ107" s="10"/>
      <c r="GA107" s="10"/>
      <c r="GB107" s="10"/>
      <c r="GC107" s="10"/>
      <c r="GD107" s="10"/>
      <c r="GE107" s="10"/>
      <c r="GF107" s="10"/>
      <c r="GG107" s="10"/>
      <c r="GH107" s="10"/>
      <c r="GI107" s="10"/>
      <c r="GJ107" s="10"/>
      <c r="GK107" s="10"/>
      <c r="GL107" s="10"/>
      <c r="GM107" s="10"/>
      <c r="GN107" s="10"/>
      <c r="GO107" s="10"/>
      <c r="GP107" s="10"/>
      <c r="GQ107" s="10"/>
      <c r="GR107" s="10"/>
      <c r="GS107" s="10"/>
      <c r="GT107" s="10"/>
      <c r="GU107" s="10"/>
      <c r="GV107" s="10"/>
      <c r="GW107" s="10"/>
      <c r="GX107" s="10"/>
      <c r="GY107" s="10"/>
      <c r="GZ107" s="10"/>
      <c r="HA107" s="10"/>
      <c r="HB107" s="10"/>
      <c r="HC107" s="10"/>
      <c r="HD107" s="10"/>
      <c r="HE107" s="10"/>
      <c r="HF107" s="10"/>
      <c r="HG107" s="10"/>
      <c r="HH107" s="10"/>
      <c r="HI107" s="10"/>
      <c r="HJ107" s="10"/>
      <c r="HK107" s="10"/>
      <c r="HL107" s="10"/>
      <c r="HM107" s="10"/>
      <c r="HN107" s="10"/>
      <c r="HO107" s="10"/>
      <c r="HP107" s="10"/>
      <c r="HQ107" s="10"/>
      <c r="HR107" s="10"/>
      <c r="HS107" s="10"/>
      <c r="HT107" s="10"/>
      <c r="HU107" s="10"/>
      <c r="HV107" s="10"/>
      <c r="HW107" s="10"/>
      <c r="HX107" s="10"/>
      <c r="HY107" s="10"/>
      <c r="HZ107" s="10"/>
      <c r="IA107" s="10"/>
      <c r="IB107" s="10"/>
      <c r="IC107" s="10"/>
      <c r="ID107"/>
      <c r="IE107"/>
      <c r="IF107"/>
      <c r="IG107"/>
      <c r="IH107"/>
      <c r="II107"/>
      <c r="IJ107"/>
      <c r="IK107"/>
      <c r="IL107"/>
      <c r="IM107"/>
      <c r="IN107"/>
      <c r="IO107"/>
      <c r="IP107"/>
      <c r="IQ107"/>
      <c r="IR107"/>
      <c r="IS107"/>
      <c r="IT107"/>
      <c r="IU107"/>
      <c r="IV107"/>
    </row>
    <row r="108" spans="1:256" s="9" customFormat="1" ht="12.75">
      <c r="A108" s="1"/>
      <c r="B108" s="2" t="str">
        <f>IF(C108&lt;='入力シート'!G3,VLOOKUP(ROW(B108)-1,grp_予想時間算出シート_順番時間種別,5,0)," ")</f>
        <v>4ch プレインドラゴン</v>
      </c>
      <c r="C108" s="6">
        <f>IF(VLOOKUP(ROW(C108)-1,grp_予想時間算出シート_順番時間種別,2,0)&lt;='入力シート'!G3,VLOOKUP(ROW(C108)-1,grp_予想時間算出シート_順番時間種別,2,0)," ")</f>
        <v>39450.21269663878</v>
      </c>
      <c r="D108" s="7" t="str">
        <f>IF(C108&lt;='入力シート'!G3,"-"," ")</f>
        <v>-</v>
      </c>
      <c r="E108" s="6">
        <f>IF(C108&lt;='入力シート'!G3,VLOOKUP(ROW(E108)-1,grp_予想時間算出シート_順番時間種別,6,0)," ")</f>
        <v>39450.22172441656</v>
      </c>
      <c r="F108" s="11" t="str">
        <f>IF(C108&lt;='入力シート'!G3,VLOOKUP(ROW(F108)-1,grp_予想時間算出シート_順番時間種別,4,0)," ")</f>
        <v>P</v>
      </c>
      <c r="FY108" s="10"/>
      <c r="FZ108" s="10"/>
      <c r="GA108" s="10"/>
      <c r="GB108" s="10"/>
      <c r="GC108" s="10"/>
      <c r="GD108" s="10"/>
      <c r="GE108" s="10"/>
      <c r="GF108" s="10"/>
      <c r="GG108" s="10"/>
      <c r="GH108" s="10"/>
      <c r="GI108" s="10"/>
      <c r="GJ108" s="10"/>
      <c r="GK108" s="10"/>
      <c r="GL108" s="10"/>
      <c r="GM108" s="10"/>
      <c r="GN108" s="10"/>
      <c r="GO108" s="10"/>
      <c r="GP108" s="10"/>
      <c r="GQ108" s="10"/>
      <c r="GR108" s="10"/>
      <c r="GS108" s="10"/>
      <c r="GT108" s="10"/>
      <c r="GU108" s="10"/>
      <c r="GV108" s="10"/>
      <c r="GW108" s="10"/>
      <c r="GX108" s="10"/>
      <c r="GY108" s="10"/>
      <c r="GZ108" s="10"/>
      <c r="HA108" s="10"/>
      <c r="HB108" s="10"/>
      <c r="HC108" s="10"/>
      <c r="HD108" s="10"/>
      <c r="HE108" s="10"/>
      <c r="HF108" s="10"/>
      <c r="HG108" s="10"/>
      <c r="HH108" s="10"/>
      <c r="HI108" s="10"/>
      <c r="HJ108" s="10"/>
      <c r="HK108" s="10"/>
      <c r="HL108" s="10"/>
      <c r="HM108" s="10"/>
      <c r="HN108" s="10"/>
      <c r="HO108" s="10"/>
      <c r="HP108" s="10"/>
      <c r="HQ108" s="10"/>
      <c r="HR108" s="10"/>
      <c r="HS108" s="10"/>
      <c r="HT108" s="10"/>
      <c r="HU108" s="10"/>
      <c r="HV108" s="10"/>
      <c r="HW108" s="10"/>
      <c r="HX108" s="10"/>
      <c r="HY108" s="10"/>
      <c r="HZ108" s="10"/>
      <c r="IA108" s="10"/>
      <c r="IB108" s="10"/>
      <c r="IC108" s="10"/>
      <c r="ID108"/>
      <c r="IE108"/>
      <c r="IF108"/>
      <c r="IG108"/>
      <c r="IH108"/>
      <c r="II108"/>
      <c r="IJ108"/>
      <c r="IK108"/>
      <c r="IL108"/>
      <c r="IM108"/>
      <c r="IN108"/>
      <c r="IO108"/>
      <c r="IP108"/>
      <c r="IQ108"/>
      <c r="IR108"/>
      <c r="IS108"/>
      <c r="IT108"/>
      <c r="IU108"/>
      <c r="IV108"/>
    </row>
    <row r="109" spans="1:256" s="9" customFormat="1" ht="12.75">
      <c r="A109" s="1"/>
      <c r="B109" s="2" t="str">
        <f>IF(C109&lt;='入力シート'!G3,VLOOKUP(ROW(B109)-1,grp_予想時間算出シート_順番時間種別,5,0)," ")</f>
        <v>7ch マンモス</v>
      </c>
      <c r="C109" s="6">
        <f>IF(VLOOKUP(ROW(C109)-1,grp_予想時間算出シート_順番時間種別,2,0)&lt;='入力シート'!G3,VLOOKUP(ROW(C109)-1,grp_予想時間算出シート_順番時間種別,2,0)," ")</f>
        <v>39450.437721048846</v>
      </c>
      <c r="D109" s="7" t="str">
        <f>IF(C109&lt;='入力シート'!G3,"-"," ")</f>
        <v>-</v>
      </c>
      <c r="E109" s="6">
        <f>IF(C109&lt;='入力シート'!G3,VLOOKUP(ROW(E109)-1,grp_予想時間算出シート_順番時間種別,6,0)," ")</f>
        <v>39450.43910993773</v>
      </c>
      <c r="F109" s="11" t="str">
        <f>IF(C109&lt;='入力シート'!G3,VLOOKUP(ROW(F109)-1,grp_予想時間算出シート_順番時間種別,4,0)," ")</f>
        <v>Ma</v>
      </c>
      <c r="FY109" s="10"/>
      <c r="FZ109" s="10"/>
      <c r="GA109" s="10"/>
      <c r="GB109" s="10"/>
      <c r="GC109" s="10"/>
      <c r="GD109" s="10"/>
      <c r="GE109" s="10"/>
      <c r="GF109" s="10"/>
      <c r="GG109" s="10"/>
      <c r="GH109" s="10"/>
      <c r="GI109" s="10"/>
      <c r="GJ109" s="10"/>
      <c r="GK109" s="10"/>
      <c r="GL109" s="10"/>
      <c r="GM109" s="10"/>
      <c r="GN109" s="10"/>
      <c r="GO109" s="10"/>
      <c r="GP109" s="10"/>
      <c r="GQ109" s="10"/>
      <c r="GR109" s="10"/>
      <c r="GS109" s="10"/>
      <c r="GT109" s="10"/>
      <c r="GU109" s="10"/>
      <c r="GV109" s="10"/>
      <c r="GW109" s="10"/>
      <c r="GX109" s="10"/>
      <c r="GY109" s="10"/>
      <c r="GZ109" s="10"/>
      <c r="HA109" s="10"/>
      <c r="HB109" s="10"/>
      <c r="HC109" s="10"/>
      <c r="HD109" s="10"/>
      <c r="HE109" s="10"/>
      <c r="HF109" s="10"/>
      <c r="HG109" s="10"/>
      <c r="HH109" s="10"/>
      <c r="HI109" s="10"/>
      <c r="HJ109" s="10"/>
      <c r="HK109" s="10"/>
      <c r="HL109" s="10"/>
      <c r="HM109" s="10"/>
      <c r="HN109" s="10"/>
      <c r="HO109" s="10"/>
      <c r="HP109" s="10"/>
      <c r="HQ109" s="10"/>
      <c r="HR109" s="10"/>
      <c r="HS109" s="10"/>
      <c r="HT109" s="10"/>
      <c r="HU109" s="10"/>
      <c r="HV109" s="10"/>
      <c r="HW109" s="10"/>
      <c r="HX109" s="10"/>
      <c r="HY109" s="10"/>
      <c r="HZ109" s="10"/>
      <c r="IA109" s="10"/>
      <c r="IB109" s="10"/>
      <c r="IC109" s="10"/>
      <c r="ID109"/>
      <c r="IE109"/>
      <c r="IF109"/>
      <c r="IG109"/>
      <c r="IH109"/>
      <c r="II109"/>
      <c r="IJ109"/>
      <c r="IK109"/>
      <c r="IL109"/>
      <c r="IM109"/>
      <c r="IN109"/>
      <c r="IO109"/>
      <c r="IP109"/>
      <c r="IQ109"/>
      <c r="IR109"/>
      <c r="IS109"/>
      <c r="IT109"/>
      <c r="IU109"/>
      <c r="IV109"/>
    </row>
    <row r="110" spans="1:256" s="9" customFormat="1" ht="12.75">
      <c r="A110" s="1"/>
      <c r="B110" s="2" t="str">
        <f>IF(C110&lt;='入力シート'!G3,VLOOKUP(ROW(B110)-1,grp_予想時間算出シート_順番時間種別,5,0)," ")</f>
        <v>5ch イエティ</v>
      </c>
      <c r="C110" s="6">
        <f>IF(VLOOKUP(ROW(C110)-1,grp_予想時間算出シート_順番時間種別,2,0)&lt;='入力シート'!G3,VLOOKUP(ROW(C110)-1,grp_予想時間算出シート_順番時間種別,2,0)," ")</f>
        <v>39450.43930611482</v>
      </c>
      <c r="D110" s="7" t="str">
        <f>IF(C110&lt;='入力シート'!G3,"-"," ")</f>
        <v>-</v>
      </c>
      <c r="E110" s="6">
        <f>IF(C110&lt;='入力シート'!G3,VLOOKUP(ROW(E110)-1,grp_予想時間算出シート_順番時間種別,6,0)," ")</f>
        <v>39450.44104222593</v>
      </c>
      <c r="F110" s="11" t="str">
        <f>IF(C110&lt;='入力シート'!G3,VLOOKUP(ROW(F110)-1,grp_予想時間算出シート_順番時間種別,4,0)," ")</f>
        <v>Y</v>
      </c>
      <c r="FY110" s="10"/>
      <c r="FZ110" s="10"/>
      <c r="GA110" s="10"/>
      <c r="GB110" s="10"/>
      <c r="GC110" s="10"/>
      <c r="GD110" s="10"/>
      <c r="GE110" s="10"/>
      <c r="GF110" s="10"/>
      <c r="GG110" s="10"/>
      <c r="GH110" s="10"/>
      <c r="GI110" s="10"/>
      <c r="GJ110" s="10"/>
      <c r="GK110" s="10"/>
      <c r="GL110" s="10"/>
      <c r="GM110" s="10"/>
      <c r="GN110" s="10"/>
      <c r="GO110" s="10"/>
      <c r="GP110" s="10"/>
      <c r="GQ110" s="10"/>
      <c r="GR110" s="10"/>
      <c r="GS110" s="10"/>
      <c r="GT110" s="10"/>
      <c r="GU110" s="10"/>
      <c r="GV110" s="10"/>
      <c r="GW110" s="10"/>
      <c r="GX110" s="10"/>
      <c r="GY110" s="10"/>
      <c r="GZ110" s="10"/>
      <c r="HA110" s="10"/>
      <c r="HB110" s="10"/>
      <c r="HC110" s="10"/>
      <c r="HD110" s="10"/>
      <c r="HE110" s="10"/>
      <c r="HF110" s="10"/>
      <c r="HG110" s="10"/>
      <c r="HH110" s="10"/>
      <c r="HI110" s="10"/>
      <c r="HJ110" s="10"/>
      <c r="HK110" s="10"/>
      <c r="HL110" s="10"/>
      <c r="HM110" s="10"/>
      <c r="HN110" s="10"/>
      <c r="HO110" s="10"/>
      <c r="HP110" s="10"/>
      <c r="HQ110" s="10"/>
      <c r="HR110" s="10"/>
      <c r="HS110" s="10"/>
      <c r="HT110" s="10"/>
      <c r="HU110" s="10"/>
      <c r="HV110" s="10"/>
      <c r="HW110" s="10"/>
      <c r="HX110" s="10"/>
      <c r="HY110" s="10"/>
      <c r="HZ110" s="10"/>
      <c r="IA110" s="10"/>
      <c r="IB110" s="10"/>
      <c r="IC110" s="10"/>
      <c r="ID110"/>
      <c r="IE110"/>
      <c r="IF110"/>
      <c r="IG110"/>
      <c r="IH110"/>
      <c r="II110"/>
      <c r="IJ110"/>
      <c r="IK110"/>
      <c r="IL110"/>
      <c r="IM110"/>
      <c r="IN110"/>
      <c r="IO110"/>
      <c r="IP110"/>
      <c r="IQ110"/>
      <c r="IR110"/>
      <c r="IS110"/>
      <c r="IT110"/>
      <c r="IU110"/>
      <c r="IV110"/>
    </row>
    <row r="111" spans="1:256" s="9" customFormat="1" ht="12.75">
      <c r="A111" s="1"/>
      <c r="B111" s="2" t="str">
        <f>IF(C111&lt;='入力シート'!G3,VLOOKUP(ROW(B111)-1,grp_予想時間算出シート_順番時間種別,5,0)," ")</f>
        <v>5ch プレインドラゴン</v>
      </c>
      <c r="C111" s="6">
        <f>IF(VLOOKUP(ROW(C111)-1,grp_予想時間算出シート_順番時間種別,2,0)&lt;='入力シート'!G3,VLOOKUP(ROW(C111)-1,grp_予想時間算出シート_順番時間種別,2,0)," ")</f>
        <v>39450.45532456395</v>
      </c>
      <c r="D111" s="7" t="str">
        <f>IF(C111&lt;='入力シート'!G3,"-"," ")</f>
        <v>-</v>
      </c>
      <c r="E111" s="6">
        <f>IF(C111&lt;='入力シート'!G3,VLOOKUP(ROW(E111)-1,grp_予想時間算出シート_順番時間種別,6,0)," ")</f>
        <v>39450.46226900839</v>
      </c>
      <c r="F111" s="11" t="str">
        <f>IF(C111&lt;='入力シート'!G3,VLOOKUP(ROW(F111)-1,grp_予想時間算出シート_順番時間種別,4,0)," ")</f>
        <v>P</v>
      </c>
      <c r="FY111" s="10"/>
      <c r="FZ111" s="10"/>
      <c r="GA111" s="10"/>
      <c r="GB111" s="10"/>
      <c r="GC111" s="10"/>
      <c r="GD111" s="10"/>
      <c r="GE111" s="10"/>
      <c r="GF111" s="10"/>
      <c r="GG111" s="10"/>
      <c r="GH111" s="10"/>
      <c r="GI111" s="10"/>
      <c r="GJ111" s="10"/>
      <c r="GK111" s="10"/>
      <c r="GL111" s="10"/>
      <c r="GM111" s="10"/>
      <c r="GN111" s="10"/>
      <c r="GO111" s="10"/>
      <c r="GP111" s="10"/>
      <c r="GQ111" s="10"/>
      <c r="GR111" s="10"/>
      <c r="GS111" s="10"/>
      <c r="GT111" s="10"/>
      <c r="GU111" s="10"/>
      <c r="GV111" s="10"/>
      <c r="GW111" s="10"/>
      <c r="GX111" s="10"/>
      <c r="GY111" s="10"/>
      <c r="GZ111" s="10"/>
      <c r="HA111" s="10"/>
      <c r="HB111" s="10"/>
      <c r="HC111" s="10"/>
      <c r="HD111" s="10"/>
      <c r="HE111" s="10"/>
      <c r="HF111" s="10"/>
      <c r="HG111" s="10"/>
      <c r="HH111" s="10"/>
      <c r="HI111" s="10"/>
      <c r="HJ111" s="10"/>
      <c r="HK111" s="10"/>
      <c r="HL111" s="10"/>
      <c r="HM111" s="10"/>
      <c r="HN111" s="10"/>
      <c r="HO111" s="10"/>
      <c r="HP111" s="10"/>
      <c r="HQ111" s="10"/>
      <c r="HR111" s="10"/>
      <c r="HS111" s="10"/>
      <c r="HT111" s="10"/>
      <c r="HU111" s="10"/>
      <c r="HV111" s="10"/>
      <c r="HW111" s="10"/>
      <c r="HX111" s="10"/>
      <c r="HY111" s="10"/>
      <c r="HZ111" s="10"/>
      <c r="IA111" s="10"/>
      <c r="IB111" s="10"/>
      <c r="IC111" s="10"/>
      <c r="ID111"/>
      <c r="IE111"/>
      <c r="IF111"/>
      <c r="IG111"/>
      <c r="IH111"/>
      <c r="II111"/>
      <c r="IJ111"/>
      <c r="IK111"/>
      <c r="IL111"/>
      <c r="IM111"/>
      <c r="IN111"/>
      <c r="IO111"/>
      <c r="IP111"/>
      <c r="IQ111"/>
      <c r="IR111"/>
      <c r="IS111"/>
      <c r="IT111"/>
      <c r="IU111"/>
      <c r="IV111"/>
    </row>
    <row r="112" spans="1:256" s="9" customFormat="1" ht="12.75">
      <c r="A112" s="1"/>
      <c r="B112" s="2" t="str">
        <f>IF(C112&lt;='入力シート'!G3,VLOOKUP(ROW(B112)-1,grp_予想時間算出シート_順番時間種別,5,0)," ")</f>
        <v>デザートドラゴン</v>
      </c>
      <c r="C112" s="6">
        <f>IF(VLOOKUP(ROW(C112)-1,grp_予想時間算出シート_順番時間種別,2,0)&lt;='入力シート'!G3,VLOOKUP(ROW(C112)-1,grp_予想時間算出シート_順番時間種別,2,0)," ")</f>
        <v>39450.64601851851</v>
      </c>
      <c r="D112" s="7" t="str">
        <f>IF(C112&lt;='入力シート'!G3,"-"," ")</f>
        <v>-</v>
      </c>
      <c r="E112" s="6">
        <f>IF(C112&lt;='入力シート'!G3,VLOOKUP(ROW(E112)-1,grp_予想時間算出シート_順番時間種別,6,0)," ")</f>
        <v>39450.65643518518</v>
      </c>
      <c r="F112" s="11" t="str">
        <f>IF(C112&lt;='入力シート'!G3,VLOOKUP(ROW(F112)-1,grp_予想時間算出シート_順番時間種別,4,0)," ")</f>
        <v>D</v>
      </c>
      <c r="FY112" s="10"/>
      <c r="FZ112" s="10"/>
      <c r="GA112" s="10"/>
      <c r="GB112" s="10"/>
      <c r="GC112" s="10"/>
      <c r="GD112" s="10"/>
      <c r="GE112" s="10"/>
      <c r="GF112" s="10"/>
      <c r="GG112" s="10"/>
      <c r="GH112" s="10"/>
      <c r="GI112" s="10"/>
      <c r="GJ112" s="10"/>
      <c r="GK112" s="10"/>
      <c r="GL112" s="10"/>
      <c r="GM112" s="10"/>
      <c r="GN112" s="10"/>
      <c r="GO112" s="10"/>
      <c r="GP112" s="10"/>
      <c r="GQ112" s="10"/>
      <c r="GR112" s="10"/>
      <c r="GS112" s="10"/>
      <c r="GT112" s="10"/>
      <c r="GU112" s="10"/>
      <c r="GV112" s="10"/>
      <c r="GW112" s="10"/>
      <c r="GX112" s="10"/>
      <c r="GY112" s="10"/>
      <c r="GZ112" s="10"/>
      <c r="HA112" s="10"/>
      <c r="HB112" s="10"/>
      <c r="HC112" s="10"/>
      <c r="HD112" s="10"/>
      <c r="HE112" s="10"/>
      <c r="HF112" s="10"/>
      <c r="HG112" s="10"/>
      <c r="HH112" s="10"/>
      <c r="HI112" s="10"/>
      <c r="HJ112" s="10"/>
      <c r="HK112" s="10"/>
      <c r="HL112" s="10"/>
      <c r="HM112" s="10"/>
      <c r="HN112" s="10"/>
      <c r="HO112" s="10"/>
      <c r="HP112" s="10"/>
      <c r="HQ112" s="10"/>
      <c r="HR112" s="10"/>
      <c r="HS112" s="10"/>
      <c r="HT112" s="10"/>
      <c r="HU112" s="10"/>
      <c r="HV112" s="10"/>
      <c r="HW112" s="10"/>
      <c r="HX112" s="10"/>
      <c r="HY112" s="10"/>
      <c r="HZ112" s="10"/>
      <c r="IA112" s="10"/>
      <c r="IB112" s="10"/>
      <c r="IC112" s="10"/>
      <c r="ID112"/>
      <c r="IE112"/>
      <c r="IF112"/>
      <c r="IG112"/>
      <c r="IH112"/>
      <c r="II112"/>
      <c r="IJ112"/>
      <c r="IK112"/>
      <c r="IL112"/>
      <c r="IM112"/>
      <c r="IN112"/>
      <c r="IO112"/>
      <c r="IP112"/>
      <c r="IQ112"/>
      <c r="IR112"/>
      <c r="IS112"/>
      <c r="IT112"/>
      <c r="IU112"/>
      <c r="IV112"/>
    </row>
    <row r="113" spans="1:256" s="9" customFormat="1" ht="12.75">
      <c r="A113" s="1"/>
      <c r="B113" s="2" t="str">
        <f>IF(C113&lt;='入力シート'!G3,VLOOKUP(ROW(B113)-1,grp_予想時間算出シート_順番時間種別,5,0)," ")</f>
        <v>地上 イフリート</v>
      </c>
      <c r="C113" s="6">
        <f>IF(VLOOKUP(ROW(C113)-1,grp_予想時間算出シート_順番時間種別,2,0)&lt;='入力シート'!G3,VLOOKUP(ROW(C113)-1,grp_予想時間算出シート_順番時間種別,2,0)," ")</f>
        <v>39450.66274305556</v>
      </c>
      <c r="D113" s="7" t="str">
        <f>IF(C113&lt;='入力シート'!G3,"-"," ")</f>
        <v>-</v>
      </c>
      <c r="E113" s="6">
        <f>IF(C113&lt;='入力シート'!G3,VLOOKUP(ROW(E113)-1,grp_予想時間算出シート_順番時間種別,6,0)," ")</f>
        <v>39450.669687500005</v>
      </c>
      <c r="F113" s="11" t="str">
        <f>IF(C113&lt;='入力シート'!G3,VLOOKUP(ROW(F113)-1,grp_予想時間算出シート_順番時間種別,4,0)," ")</f>
        <v>I</v>
      </c>
      <c r="FY113" s="10"/>
      <c r="FZ113" s="10"/>
      <c r="GA113" s="10"/>
      <c r="GB113" s="10"/>
      <c r="GC113" s="10"/>
      <c r="GD113" s="10"/>
      <c r="GE113" s="10"/>
      <c r="GF113" s="10"/>
      <c r="GG113" s="10"/>
      <c r="GH113" s="10"/>
      <c r="GI113" s="10"/>
      <c r="GJ113" s="10"/>
      <c r="GK113" s="10"/>
      <c r="GL113" s="10"/>
      <c r="GM113" s="10"/>
      <c r="GN113" s="10"/>
      <c r="GO113" s="10"/>
      <c r="GP113" s="10"/>
      <c r="GQ113" s="10"/>
      <c r="GR113" s="10"/>
      <c r="GS113" s="10"/>
      <c r="GT113" s="10"/>
      <c r="GU113" s="10"/>
      <c r="GV113" s="10"/>
      <c r="GW113" s="10"/>
      <c r="GX113" s="10"/>
      <c r="GY113" s="10"/>
      <c r="GZ113" s="10"/>
      <c r="HA113" s="10"/>
      <c r="HB113" s="10"/>
      <c r="HC113" s="10"/>
      <c r="HD113" s="10"/>
      <c r="HE113" s="10"/>
      <c r="HF113" s="10"/>
      <c r="HG113" s="10"/>
      <c r="HH113" s="10"/>
      <c r="HI113" s="10"/>
      <c r="HJ113" s="10"/>
      <c r="HK113" s="10"/>
      <c r="HL113" s="10"/>
      <c r="HM113" s="10"/>
      <c r="HN113" s="10"/>
      <c r="HO113" s="10"/>
      <c r="HP113" s="10"/>
      <c r="HQ113" s="10"/>
      <c r="HR113" s="10"/>
      <c r="HS113" s="10"/>
      <c r="HT113" s="10"/>
      <c r="HU113" s="10"/>
      <c r="HV113" s="10"/>
      <c r="HW113" s="10"/>
      <c r="HX113" s="10"/>
      <c r="HY113" s="10"/>
      <c r="HZ113" s="10"/>
      <c r="IA113" s="10"/>
      <c r="IB113" s="10"/>
      <c r="IC113" s="10"/>
      <c r="ID113"/>
      <c r="IE113"/>
      <c r="IF113"/>
      <c r="IG113"/>
      <c r="IH113"/>
      <c r="II113"/>
      <c r="IJ113"/>
      <c r="IK113"/>
      <c r="IL113"/>
      <c r="IM113"/>
      <c r="IN113"/>
      <c r="IO113"/>
      <c r="IP113"/>
      <c r="IQ113"/>
      <c r="IR113"/>
      <c r="IS113"/>
      <c r="IT113"/>
      <c r="IU113"/>
      <c r="IV113"/>
    </row>
    <row r="114" spans="1:256" s="9" customFormat="1" ht="12.75">
      <c r="A114" s="1"/>
      <c r="B114" s="2" t="str">
        <f>IF(C114&lt;='入力シート'!G3,VLOOKUP(ROW(B114)-1,grp_予想時間算出シート_順番時間種別,5,0)," ")</f>
        <v>6ch イエティ</v>
      </c>
      <c r="C114" s="6">
        <f>IF(VLOOKUP(ROW(C114)-1,grp_予想時間算出シート_順番時間種別,2,0)&lt;='入力シート'!G3,VLOOKUP(ROW(C114)-1,grp_予想時間算出シート_順番時間種別,2,0)," ")</f>
        <v>39450.73825858355</v>
      </c>
      <c r="D114" s="7" t="str">
        <f>IF(C114&lt;='入力シート'!G3,"-"," ")</f>
        <v>-</v>
      </c>
      <c r="E114" s="6">
        <f>IF(C114&lt;='入力シート'!G3,VLOOKUP(ROW(E114)-1,grp_予想時間算出シート_順番時間種別,6,0)," ")</f>
        <v>39450.73999469466</v>
      </c>
      <c r="F114" s="11" t="str">
        <f>IF(C114&lt;='入力シート'!G3,VLOOKUP(ROW(F114)-1,grp_予想時間算出シート_順番時間種別,4,0)," ")</f>
        <v>Y</v>
      </c>
      <c r="FY114" s="10"/>
      <c r="FZ114" s="10"/>
      <c r="GA114" s="10"/>
      <c r="GB114" s="10"/>
      <c r="GC114" s="10"/>
      <c r="GD114" s="10"/>
      <c r="GE114" s="10"/>
      <c r="GF114" s="10"/>
      <c r="GG114" s="10"/>
      <c r="GH114" s="10"/>
      <c r="GI114" s="10"/>
      <c r="GJ114" s="10"/>
      <c r="GK114" s="10"/>
      <c r="GL114" s="10"/>
      <c r="GM114" s="10"/>
      <c r="GN114" s="10"/>
      <c r="GO114" s="10"/>
      <c r="GP114" s="10"/>
      <c r="GQ114" s="10"/>
      <c r="GR114" s="10"/>
      <c r="GS114" s="10"/>
      <c r="GT114" s="10"/>
      <c r="GU114" s="10"/>
      <c r="GV114" s="10"/>
      <c r="GW114" s="10"/>
      <c r="GX114" s="10"/>
      <c r="GY114" s="10"/>
      <c r="GZ114" s="10"/>
      <c r="HA114" s="10"/>
      <c r="HB114" s="10"/>
      <c r="HC114" s="10"/>
      <c r="HD114" s="10"/>
      <c r="HE114" s="10"/>
      <c r="HF114" s="10"/>
      <c r="HG114" s="10"/>
      <c r="HH114" s="10"/>
      <c r="HI114" s="10"/>
      <c r="HJ114" s="10"/>
      <c r="HK114" s="10"/>
      <c r="HL114" s="10"/>
      <c r="HM114" s="10"/>
      <c r="HN114" s="10"/>
      <c r="HO114" s="10"/>
      <c r="HP114" s="10"/>
      <c r="HQ114" s="10"/>
      <c r="HR114" s="10"/>
      <c r="HS114" s="10"/>
      <c r="HT114" s="10"/>
      <c r="HU114" s="10"/>
      <c r="HV114" s="10"/>
      <c r="HW114" s="10"/>
      <c r="HX114" s="10"/>
      <c r="HY114" s="10"/>
      <c r="HZ114" s="10"/>
      <c r="IA114" s="10"/>
      <c r="IB114" s="10"/>
      <c r="IC114" s="10"/>
      <c r="ID114"/>
      <c r="IE114"/>
      <c r="IF114"/>
      <c r="IG114"/>
      <c r="IH114"/>
      <c r="II114"/>
      <c r="IJ114"/>
      <c r="IK114"/>
      <c r="IL114"/>
      <c r="IM114"/>
      <c r="IN114"/>
      <c r="IO114"/>
      <c r="IP114"/>
      <c r="IQ114"/>
      <c r="IR114"/>
      <c r="IS114"/>
      <c r="IT114"/>
      <c r="IU114"/>
      <c r="IV114"/>
    </row>
    <row r="115" spans="1:256" s="9" customFormat="1" ht="12.75">
      <c r="A115" s="1"/>
      <c r="B115" s="2" t="str">
        <f>IF(C115&lt;='入力シート'!G3,VLOOKUP(ROW(B115)-1,grp_予想時間算出シート_順番時間種別,5,0)," ")</f>
        <v>6ch マンモス</v>
      </c>
      <c r="C115" s="6">
        <f>IF(VLOOKUP(ROW(C115)-1,grp_予想時間算出シート_順番時間種別,2,0)&lt;='入力シート'!G3,VLOOKUP(ROW(C115)-1,grp_予想時間算出シート_順番時間種別,2,0)," ")</f>
        <v>39450.753167595314</v>
      </c>
      <c r="D115" s="7" t="str">
        <f>IF(C115&lt;='入力シート'!G3,"-"," ")</f>
        <v>-</v>
      </c>
      <c r="E115" s="6">
        <f>IF(C115&lt;='入力シート'!G3,VLOOKUP(ROW(E115)-1,grp_予想時間算出シート_順番時間種別,6,0)," ")</f>
        <v>39450.75386203976</v>
      </c>
      <c r="F115" s="11" t="str">
        <f>IF(C115&lt;='入力シート'!G3,VLOOKUP(ROW(F115)-1,grp_予想時間算出シート_順番時間種別,4,0)," ")</f>
        <v>Ma</v>
      </c>
      <c r="FY115" s="10"/>
      <c r="FZ115" s="10"/>
      <c r="GA115" s="10"/>
      <c r="GB115" s="10"/>
      <c r="GC115" s="10"/>
      <c r="GD115" s="10"/>
      <c r="GE115" s="10"/>
      <c r="GF115" s="10"/>
      <c r="GG115" s="10"/>
      <c r="GH115" s="10"/>
      <c r="GI115" s="10"/>
      <c r="GJ115" s="10"/>
      <c r="GK115" s="10"/>
      <c r="GL115" s="10"/>
      <c r="GM115" s="10"/>
      <c r="GN115" s="10"/>
      <c r="GO115" s="10"/>
      <c r="GP115" s="10"/>
      <c r="GQ115" s="10"/>
      <c r="GR115" s="10"/>
      <c r="GS115" s="10"/>
      <c r="GT115" s="10"/>
      <c r="GU115" s="10"/>
      <c r="GV115" s="10"/>
      <c r="GW115" s="10"/>
      <c r="GX115" s="10"/>
      <c r="GY115" s="10"/>
      <c r="GZ115" s="10"/>
      <c r="HA115" s="10"/>
      <c r="HB115" s="10"/>
      <c r="HC115" s="10"/>
      <c r="HD115" s="10"/>
      <c r="HE115" s="10"/>
      <c r="HF115" s="10"/>
      <c r="HG115" s="10"/>
      <c r="HH115" s="10"/>
      <c r="HI115" s="10"/>
      <c r="HJ115" s="10"/>
      <c r="HK115" s="10"/>
      <c r="HL115" s="10"/>
      <c r="HM115" s="10"/>
      <c r="HN115" s="10"/>
      <c r="HO115" s="10"/>
      <c r="HP115" s="10"/>
      <c r="HQ115" s="10"/>
      <c r="HR115" s="10"/>
      <c r="HS115" s="10"/>
      <c r="HT115" s="10"/>
      <c r="HU115" s="10"/>
      <c r="HV115" s="10"/>
      <c r="HW115" s="10"/>
      <c r="HX115" s="10"/>
      <c r="HY115" s="10"/>
      <c r="HZ115" s="10"/>
      <c r="IA115" s="10"/>
      <c r="IB115" s="10"/>
      <c r="IC115" s="10"/>
      <c r="ID115"/>
      <c r="IE115"/>
      <c r="IF115"/>
      <c r="IG115"/>
      <c r="IH115"/>
      <c r="II115"/>
      <c r="IJ115"/>
      <c r="IK115"/>
      <c r="IL115"/>
      <c r="IM115"/>
      <c r="IN115"/>
      <c r="IO115"/>
      <c r="IP115"/>
      <c r="IQ115"/>
      <c r="IR115"/>
      <c r="IS115"/>
      <c r="IT115"/>
      <c r="IU115"/>
      <c r="IV115"/>
    </row>
    <row r="116" spans="1:256" s="9" customFormat="1" ht="12.75">
      <c r="A116" s="1"/>
      <c r="B116" s="2" t="str">
        <f>IF(C116&lt;='入力シート'!G3,VLOOKUP(ROW(B116)-1,grp_予想時間算出シート_順番時間種別,5,0)," ")</f>
        <v>6ch プレインドラゴン</v>
      </c>
      <c r="C116" s="6">
        <f>IF(VLOOKUP(ROW(C116)-1,grp_予想時間算出シート_順番時間種別,2,0)&lt;='入力シート'!G3,VLOOKUP(ROW(C116)-1,grp_予想時間算出シート_順番時間種別,2,0)," ")</f>
        <v>39450.76123300497</v>
      </c>
      <c r="D116" s="7" t="str">
        <f>IF(C116&lt;='入力シート'!G3,"-"," ")</f>
        <v>-</v>
      </c>
      <c r="E116" s="6">
        <f>IF(C116&lt;='入力シート'!G3,VLOOKUP(ROW(E116)-1,grp_予想時間算出シート_順番時間種別,6,0)," ")</f>
        <v>39450.76609411608</v>
      </c>
      <c r="F116" s="11" t="str">
        <f>IF(C116&lt;='入力シート'!G3,VLOOKUP(ROW(F116)-1,grp_予想時間算出シート_順番時間種別,4,0)," ")</f>
        <v>P</v>
      </c>
      <c r="FY116" s="10"/>
      <c r="FZ116" s="10"/>
      <c r="GA116" s="10"/>
      <c r="GB116" s="10"/>
      <c r="GC116" s="10"/>
      <c r="GD116" s="10"/>
      <c r="GE116" s="10"/>
      <c r="GF116" s="10"/>
      <c r="GG116" s="10"/>
      <c r="GH116" s="10"/>
      <c r="GI116" s="10"/>
      <c r="GJ116" s="10"/>
      <c r="GK116" s="10"/>
      <c r="GL116" s="10"/>
      <c r="GM116" s="10"/>
      <c r="GN116" s="10"/>
      <c r="GO116" s="10"/>
      <c r="GP116" s="10"/>
      <c r="GQ116" s="10"/>
      <c r="GR116" s="10"/>
      <c r="GS116" s="10"/>
      <c r="GT116" s="10"/>
      <c r="GU116" s="10"/>
      <c r="GV116" s="10"/>
      <c r="GW116" s="10"/>
      <c r="GX116" s="10"/>
      <c r="GY116" s="10"/>
      <c r="GZ116" s="10"/>
      <c r="HA116" s="10"/>
      <c r="HB116" s="10"/>
      <c r="HC116" s="10"/>
      <c r="HD116" s="10"/>
      <c r="HE116" s="10"/>
      <c r="HF116" s="10"/>
      <c r="HG116" s="10"/>
      <c r="HH116" s="10"/>
      <c r="HI116" s="10"/>
      <c r="HJ116" s="10"/>
      <c r="HK116" s="10"/>
      <c r="HL116" s="10"/>
      <c r="HM116" s="10"/>
      <c r="HN116" s="10"/>
      <c r="HO116" s="10"/>
      <c r="HP116" s="10"/>
      <c r="HQ116" s="10"/>
      <c r="HR116" s="10"/>
      <c r="HS116" s="10"/>
      <c r="HT116" s="10"/>
      <c r="HU116" s="10"/>
      <c r="HV116" s="10"/>
      <c r="HW116" s="10"/>
      <c r="HX116" s="10"/>
      <c r="HY116" s="10"/>
      <c r="HZ116" s="10"/>
      <c r="IA116" s="10"/>
      <c r="IB116" s="10"/>
      <c r="IC116" s="10"/>
      <c r="ID116"/>
      <c r="IE116"/>
      <c r="IF116"/>
      <c r="IG116"/>
      <c r="IH116"/>
      <c r="II116"/>
      <c r="IJ116"/>
      <c r="IK116"/>
      <c r="IL116"/>
      <c r="IM116"/>
      <c r="IN116"/>
      <c r="IO116"/>
      <c r="IP116"/>
      <c r="IQ116"/>
      <c r="IR116"/>
      <c r="IS116"/>
      <c r="IT116"/>
      <c r="IU116"/>
      <c r="IV116"/>
    </row>
    <row r="117" spans="1:256" s="9" customFormat="1" ht="12.75">
      <c r="A117" s="1"/>
      <c r="B117" s="2" t="str">
        <f>IF(C117&lt;='入力シート'!G3,VLOOKUP(ROW(B117)-1,grp_予想時間算出シート_順番時間種別,5,0)," ")</f>
        <v>3ch マンモス</v>
      </c>
      <c r="C117" s="6">
        <f>IF(VLOOKUP(ROW(C117)-1,grp_予想時間算出シート_順番時間種別,2,0)&lt;='入力シート'!G3,VLOOKUP(ROW(C117)-1,grp_予想時間算出シート_順番時間種別,2,0)," ")</f>
        <v>39450.88132563287</v>
      </c>
      <c r="D117" s="7" t="str">
        <f>IF(C117&lt;='入力シート'!G3,"-"," ")</f>
        <v>-</v>
      </c>
      <c r="E117" s="6">
        <f>IF(C117&lt;='入力シート'!G3,VLOOKUP(ROW(E117)-1,grp_予想時間算出シート_順番時間種別,6,0)," ")</f>
        <v>39450.88202007732</v>
      </c>
      <c r="F117" s="11" t="str">
        <f>IF(C117&lt;='入力シート'!G3,VLOOKUP(ROW(F117)-1,grp_予想時間算出シート_順番時間種別,4,0)," ")</f>
        <v>Ma</v>
      </c>
      <c r="FY117" s="10"/>
      <c r="FZ117" s="10"/>
      <c r="GA117" s="10"/>
      <c r="GB117" s="10"/>
      <c r="GC117" s="10"/>
      <c r="GD117" s="10"/>
      <c r="GE117" s="10"/>
      <c r="GF117" s="10"/>
      <c r="GG117" s="10"/>
      <c r="GH117" s="10"/>
      <c r="GI117" s="10"/>
      <c r="GJ117" s="10"/>
      <c r="GK117" s="10"/>
      <c r="GL117" s="10"/>
      <c r="GM117" s="10"/>
      <c r="GN117" s="10"/>
      <c r="GO117" s="10"/>
      <c r="GP117" s="10"/>
      <c r="GQ117" s="10"/>
      <c r="GR117" s="10"/>
      <c r="GS117" s="10"/>
      <c r="GT117" s="10"/>
      <c r="GU117" s="10"/>
      <c r="GV117" s="10"/>
      <c r="GW117" s="10"/>
      <c r="GX117" s="10"/>
      <c r="GY117" s="10"/>
      <c r="GZ117" s="10"/>
      <c r="HA117" s="10"/>
      <c r="HB117" s="10"/>
      <c r="HC117" s="10"/>
      <c r="HD117" s="10"/>
      <c r="HE117" s="10"/>
      <c r="HF117" s="10"/>
      <c r="HG117" s="10"/>
      <c r="HH117" s="10"/>
      <c r="HI117" s="10"/>
      <c r="HJ117" s="10"/>
      <c r="HK117" s="10"/>
      <c r="HL117" s="10"/>
      <c r="HM117" s="10"/>
      <c r="HN117" s="10"/>
      <c r="HO117" s="10"/>
      <c r="HP117" s="10"/>
      <c r="HQ117" s="10"/>
      <c r="HR117" s="10"/>
      <c r="HS117" s="10"/>
      <c r="HT117" s="10"/>
      <c r="HU117" s="10"/>
      <c r="HV117" s="10"/>
      <c r="HW117" s="10"/>
      <c r="HX117" s="10"/>
      <c r="HY117" s="10"/>
      <c r="HZ117" s="10"/>
      <c r="IA117" s="10"/>
      <c r="IB117" s="10"/>
      <c r="IC117" s="10"/>
      <c r="ID117"/>
      <c r="IE117"/>
      <c r="IF117"/>
      <c r="IG117"/>
      <c r="IH117"/>
      <c r="II117"/>
      <c r="IJ117"/>
      <c r="IK117"/>
      <c r="IL117"/>
      <c r="IM117"/>
      <c r="IN117"/>
      <c r="IO117"/>
      <c r="IP117"/>
      <c r="IQ117"/>
      <c r="IR117"/>
      <c r="IS117"/>
      <c r="IT117"/>
      <c r="IU117"/>
      <c r="IV117"/>
    </row>
    <row r="118" spans="1:256" s="9" customFormat="1" ht="12.75">
      <c r="A118" s="1"/>
      <c r="B118" s="2" t="str">
        <f>IF(C118&lt;='入力シート'!G3,VLOOKUP(ROW(B118)-1,grp_予想時間算出シート_順番時間種別,5,0)," ")</f>
        <v>1ch イエティ</v>
      </c>
      <c r="C118" s="6">
        <f>IF(VLOOKUP(ROW(C118)-1,grp_予想時間算出シート_順番時間種別,2,0)&lt;='入力シート'!G3,VLOOKUP(ROW(C118)-1,grp_予想時間算出シート_順番時間種別,2,0)," ")</f>
        <v>39451.16910828983</v>
      </c>
      <c r="D118" s="7" t="str">
        <f>IF(C118&lt;='入力シート'!G3,"-"," ")</f>
        <v>-</v>
      </c>
      <c r="E118" s="6">
        <f>IF(C118&lt;='入力シート'!G3,VLOOKUP(ROW(E118)-1,grp_予想時間算出シート_順番時間種別,6,0)," ")</f>
        <v>39451.171191623165</v>
      </c>
      <c r="F118" s="11" t="str">
        <f>IF(C118&lt;='入力シート'!G3,VLOOKUP(ROW(F118)-1,grp_予想時間算出シート_順番時間種別,4,0)," ")</f>
        <v>Y</v>
      </c>
      <c r="FY118" s="10"/>
      <c r="FZ118" s="10"/>
      <c r="GA118" s="10"/>
      <c r="GB118" s="10"/>
      <c r="GC118" s="10"/>
      <c r="GD118" s="10"/>
      <c r="GE118" s="10"/>
      <c r="GF118" s="10"/>
      <c r="GG118" s="10"/>
      <c r="GH118" s="10"/>
      <c r="GI118" s="10"/>
      <c r="GJ118" s="10"/>
      <c r="GK118" s="10"/>
      <c r="GL118" s="10"/>
      <c r="GM118" s="10"/>
      <c r="GN118" s="10"/>
      <c r="GO118" s="10"/>
      <c r="GP118" s="10"/>
      <c r="GQ118" s="10"/>
      <c r="GR118" s="10"/>
      <c r="GS118" s="10"/>
      <c r="GT118" s="10"/>
      <c r="GU118" s="10"/>
      <c r="GV118" s="10"/>
      <c r="GW118" s="10"/>
      <c r="GX118" s="10"/>
      <c r="GY118" s="10"/>
      <c r="GZ118" s="10"/>
      <c r="HA118" s="10"/>
      <c r="HB118" s="10"/>
      <c r="HC118" s="10"/>
      <c r="HD118" s="10"/>
      <c r="HE118" s="10"/>
      <c r="HF118" s="10"/>
      <c r="HG118" s="10"/>
      <c r="HH118" s="10"/>
      <c r="HI118" s="10"/>
      <c r="HJ118" s="10"/>
      <c r="HK118" s="10"/>
      <c r="HL118" s="10"/>
      <c r="HM118" s="10"/>
      <c r="HN118" s="10"/>
      <c r="HO118" s="10"/>
      <c r="HP118" s="10"/>
      <c r="HQ118" s="10"/>
      <c r="HR118" s="10"/>
      <c r="HS118" s="10"/>
      <c r="HT118" s="10"/>
      <c r="HU118" s="10"/>
      <c r="HV118" s="10"/>
      <c r="HW118" s="10"/>
      <c r="HX118" s="10"/>
      <c r="HY118" s="10"/>
      <c r="HZ118" s="10"/>
      <c r="IA118" s="10"/>
      <c r="IB118" s="10"/>
      <c r="IC118" s="10"/>
      <c r="ID118"/>
      <c r="IE118"/>
      <c r="IF118"/>
      <c r="IG118"/>
      <c r="IH118"/>
      <c r="II118"/>
      <c r="IJ118"/>
      <c r="IK118"/>
      <c r="IL118"/>
      <c r="IM118"/>
      <c r="IN118"/>
      <c r="IO118"/>
      <c r="IP118"/>
      <c r="IQ118"/>
      <c r="IR118"/>
      <c r="IS118"/>
      <c r="IT118"/>
      <c r="IU118"/>
      <c r="IV118"/>
    </row>
    <row r="119" spans="1:256" s="9" customFormat="1" ht="12.75">
      <c r="A119" s="1"/>
      <c r="B119" s="2" t="str">
        <f>IF(C119&lt;='入力シート'!G3,VLOOKUP(ROW(B119)-1,grp_予想時間算出シート_順番時間種別,5,0)," ")</f>
        <v>1ch プレインドラゴン</v>
      </c>
      <c r="C119" s="6">
        <f>IF(VLOOKUP(ROW(C119)-1,grp_予想時間算出シート_順番時間種別,2,0)&lt;='入力シート'!G3,VLOOKUP(ROW(C119)-1,grp_予想時間算出シート_順番時間種別,2,0)," ")</f>
        <v>39451.19034660014</v>
      </c>
      <c r="D119" s="7" t="str">
        <f>IF(C119&lt;='入力シート'!G3,"-"," ")</f>
        <v>-</v>
      </c>
      <c r="E119" s="6">
        <f>IF(C119&lt;='入力シート'!G3,VLOOKUP(ROW(E119)-1,grp_予想時間算出シート_順番時間種別,6,0)," ")</f>
        <v>39451.19937437792</v>
      </c>
      <c r="F119" s="11" t="str">
        <f>IF(C119&lt;='入力シート'!G3,VLOOKUP(ROW(F119)-1,grp_予想時間算出シート_順番時間種別,4,0)," ")</f>
        <v>P</v>
      </c>
      <c r="FY119" s="10"/>
      <c r="FZ119" s="10"/>
      <c r="GA119" s="10"/>
      <c r="GB119" s="10"/>
      <c r="GC119" s="10"/>
      <c r="GD119" s="10"/>
      <c r="GE119" s="10"/>
      <c r="GF119" s="10"/>
      <c r="GG119" s="10"/>
      <c r="GH119" s="10"/>
      <c r="GI119" s="10"/>
      <c r="GJ119" s="10"/>
      <c r="GK119" s="10"/>
      <c r="GL119" s="10"/>
      <c r="GM119" s="10"/>
      <c r="GN119" s="10"/>
      <c r="GO119" s="10"/>
      <c r="GP119" s="10"/>
      <c r="GQ119" s="10"/>
      <c r="GR119" s="10"/>
      <c r="GS119" s="10"/>
      <c r="GT119" s="10"/>
      <c r="GU119" s="10"/>
      <c r="GV119" s="10"/>
      <c r="GW119" s="10"/>
      <c r="GX119" s="10"/>
      <c r="GY119" s="10"/>
      <c r="GZ119" s="10"/>
      <c r="HA119" s="10"/>
      <c r="HB119" s="10"/>
      <c r="HC119" s="10"/>
      <c r="HD119" s="10"/>
      <c r="HE119" s="10"/>
      <c r="HF119" s="10"/>
      <c r="HG119" s="10"/>
      <c r="HH119" s="10"/>
      <c r="HI119" s="10"/>
      <c r="HJ119" s="10"/>
      <c r="HK119" s="10"/>
      <c r="HL119" s="10"/>
      <c r="HM119" s="10"/>
      <c r="HN119" s="10"/>
      <c r="HO119" s="10"/>
      <c r="HP119" s="10"/>
      <c r="HQ119" s="10"/>
      <c r="HR119" s="10"/>
      <c r="HS119" s="10"/>
      <c r="HT119" s="10"/>
      <c r="HU119" s="10"/>
      <c r="HV119" s="10"/>
      <c r="HW119" s="10"/>
      <c r="HX119" s="10"/>
      <c r="HY119" s="10"/>
      <c r="HZ119" s="10"/>
      <c r="IA119" s="10"/>
      <c r="IB119" s="10"/>
      <c r="IC119" s="10"/>
      <c r="ID119"/>
      <c r="IE119"/>
      <c r="IF119"/>
      <c r="IG119"/>
      <c r="IH119"/>
      <c r="II119"/>
      <c r="IJ119"/>
      <c r="IK119"/>
      <c r="IL119"/>
      <c r="IM119"/>
      <c r="IN119"/>
      <c r="IO119"/>
      <c r="IP119"/>
      <c r="IQ119"/>
      <c r="IR119"/>
      <c r="IS119"/>
      <c r="IT119"/>
      <c r="IU119"/>
      <c r="IV119"/>
    </row>
    <row r="120" spans="1:256" s="9" customFormat="1" ht="12.75">
      <c r="A120" s="1"/>
      <c r="B120" s="2" t="str">
        <f>IF(C120&lt;='入力シート'!G3,VLOOKUP(ROW(B120)-1,grp_予想時間算出シート_順番時間種別,5,0)," ")</f>
        <v>3ch イエティ</v>
      </c>
      <c r="C120" s="6">
        <f>IF(VLOOKUP(ROW(C120)-1,grp_予想時間算出シート_順番時間種別,2,0)&lt;='入力シート'!G3,VLOOKUP(ROW(C120)-1,grp_予想時間算出シート_順番時間種別,2,0)," ")</f>
        <v>39451.21364378156</v>
      </c>
      <c r="D120" s="7" t="str">
        <f>IF(C120&lt;='入力シート'!G3,"-"," ")</f>
        <v>-</v>
      </c>
      <c r="E120" s="6">
        <f>IF(C120&lt;='入力シート'!G3,VLOOKUP(ROW(E120)-1,grp_予想時間算出シート_順番時間種別,6,0)," ")</f>
        <v>39451.21572711489</v>
      </c>
      <c r="F120" s="11" t="str">
        <f>IF(C120&lt;='入力シート'!G3,VLOOKUP(ROW(F120)-1,grp_予想時間算出シート_順番時間種別,4,0)," ")</f>
        <v>Y</v>
      </c>
      <c r="FY120" s="10"/>
      <c r="FZ120" s="10"/>
      <c r="GA120" s="10"/>
      <c r="GB120" s="10"/>
      <c r="GC120" s="10"/>
      <c r="GD120" s="10"/>
      <c r="GE120" s="10"/>
      <c r="GF120" s="10"/>
      <c r="GG120" s="10"/>
      <c r="GH120" s="10"/>
      <c r="GI120" s="10"/>
      <c r="GJ120" s="10"/>
      <c r="GK120" s="10"/>
      <c r="GL120" s="10"/>
      <c r="GM120" s="10"/>
      <c r="GN120" s="10"/>
      <c r="GO120" s="10"/>
      <c r="GP120" s="10"/>
      <c r="GQ120" s="10"/>
      <c r="GR120" s="10"/>
      <c r="GS120" s="10"/>
      <c r="GT120" s="10"/>
      <c r="GU120" s="10"/>
      <c r="GV120" s="10"/>
      <c r="GW120" s="10"/>
      <c r="GX120" s="10"/>
      <c r="GY120" s="10"/>
      <c r="GZ120" s="10"/>
      <c r="HA120" s="10"/>
      <c r="HB120" s="10"/>
      <c r="HC120" s="10"/>
      <c r="HD120" s="10"/>
      <c r="HE120" s="10"/>
      <c r="HF120" s="10"/>
      <c r="HG120" s="10"/>
      <c r="HH120" s="10"/>
      <c r="HI120" s="10"/>
      <c r="HJ120" s="10"/>
      <c r="HK120" s="10"/>
      <c r="HL120" s="10"/>
      <c r="HM120" s="10"/>
      <c r="HN120" s="10"/>
      <c r="HO120" s="10"/>
      <c r="HP120" s="10"/>
      <c r="HQ120" s="10"/>
      <c r="HR120" s="10"/>
      <c r="HS120" s="10"/>
      <c r="HT120" s="10"/>
      <c r="HU120" s="10"/>
      <c r="HV120" s="10"/>
      <c r="HW120" s="10"/>
      <c r="HX120" s="10"/>
      <c r="HY120" s="10"/>
      <c r="HZ120" s="10"/>
      <c r="IA120" s="10"/>
      <c r="IB120" s="10"/>
      <c r="IC120" s="10"/>
      <c r="ID120"/>
      <c r="IE120"/>
      <c r="IF120"/>
      <c r="IG120"/>
      <c r="IH120"/>
      <c r="II120"/>
      <c r="IJ120"/>
      <c r="IK120"/>
      <c r="IL120"/>
      <c r="IM120"/>
      <c r="IN120"/>
      <c r="IO120"/>
      <c r="IP120"/>
      <c r="IQ120"/>
      <c r="IR120"/>
      <c r="IS120"/>
      <c r="IT120"/>
      <c r="IU120"/>
      <c r="IV120"/>
    </row>
    <row r="121" spans="1:256" s="9" customFormat="1" ht="12.75">
      <c r="A121" s="1"/>
      <c r="B121" s="2" t="str">
        <f>IF(C121&lt;='入力シート'!G3,VLOOKUP(ROW(B121)-1,grp_予想時間算出シート_順番時間種別,5,0)," ")</f>
        <v>3ch プレインドラゴン</v>
      </c>
      <c r="C121" s="6">
        <f>IF(VLOOKUP(ROW(C121)-1,grp_予想時間算出シート_順番時間種別,2,0)&lt;='入力シート'!G3,VLOOKUP(ROW(C121)-1,grp_予想時間算出シート_順番時間種別,2,0)," ")</f>
        <v>39451.246374939605</v>
      </c>
      <c r="D121" s="7" t="str">
        <f>IF(C121&lt;='入力シート'!G3,"-"," ")</f>
        <v>-</v>
      </c>
      <c r="E121" s="6">
        <f>IF(C121&lt;='入力シート'!G3,VLOOKUP(ROW(E121)-1,grp_予想時間算出シート_順番時間種別,6,0)," ")</f>
        <v>39451.25540271738</v>
      </c>
      <c r="F121" s="11" t="str">
        <f>IF(C121&lt;='入力シート'!G3,VLOOKUP(ROW(F121)-1,grp_予想時間算出シート_順番時間種別,4,0)," ")</f>
        <v>P</v>
      </c>
      <c r="FY121" s="10"/>
      <c r="FZ121" s="10"/>
      <c r="GA121" s="10"/>
      <c r="GB121" s="10"/>
      <c r="GC121" s="10"/>
      <c r="GD121" s="10"/>
      <c r="GE121" s="10"/>
      <c r="GF121" s="10"/>
      <c r="GG121" s="10"/>
      <c r="GH121" s="10"/>
      <c r="GI121" s="10"/>
      <c r="GJ121" s="10"/>
      <c r="GK121" s="10"/>
      <c r="GL121" s="10"/>
      <c r="GM121" s="10"/>
      <c r="GN121" s="10"/>
      <c r="GO121" s="10"/>
      <c r="GP121" s="10"/>
      <c r="GQ121" s="10"/>
      <c r="GR121" s="10"/>
      <c r="GS121" s="10"/>
      <c r="GT121" s="10"/>
      <c r="GU121" s="10"/>
      <c r="GV121" s="10"/>
      <c r="GW121" s="10"/>
      <c r="GX121" s="10"/>
      <c r="GY121" s="10"/>
      <c r="GZ121" s="10"/>
      <c r="HA121" s="10"/>
      <c r="HB121" s="10"/>
      <c r="HC121" s="10"/>
      <c r="HD121" s="10"/>
      <c r="HE121" s="10"/>
      <c r="HF121" s="10"/>
      <c r="HG121" s="10"/>
      <c r="HH121" s="10"/>
      <c r="HI121" s="10"/>
      <c r="HJ121" s="10"/>
      <c r="HK121" s="10"/>
      <c r="HL121" s="10"/>
      <c r="HM121" s="10"/>
      <c r="HN121" s="10"/>
      <c r="HO121" s="10"/>
      <c r="HP121" s="10"/>
      <c r="HQ121" s="10"/>
      <c r="HR121" s="10"/>
      <c r="HS121" s="10"/>
      <c r="HT121" s="10"/>
      <c r="HU121" s="10"/>
      <c r="HV121" s="10"/>
      <c r="HW121" s="10"/>
      <c r="HX121" s="10"/>
      <c r="HY121" s="10"/>
      <c r="HZ121" s="10"/>
      <c r="IA121" s="10"/>
      <c r="IB121" s="10"/>
      <c r="IC121" s="10"/>
      <c r="ID121"/>
      <c r="IE121"/>
      <c r="IF121"/>
      <c r="IG121"/>
      <c r="IH121"/>
      <c r="II121"/>
      <c r="IJ121"/>
      <c r="IK121"/>
      <c r="IL121"/>
      <c r="IM121"/>
      <c r="IN121"/>
      <c r="IO121"/>
      <c r="IP121"/>
      <c r="IQ121"/>
      <c r="IR121"/>
      <c r="IS121"/>
      <c r="IT121"/>
      <c r="IU121"/>
      <c r="IV121"/>
    </row>
    <row r="122" spans="1:256" s="9" customFormat="1" ht="12.75">
      <c r="A122" s="1"/>
      <c r="B122" s="2" t="str">
        <f>IF(C122&lt;='入力シート'!G3,VLOOKUP(ROW(B122)-1,grp_予想時間算出シート_順番時間種別,5,0)," ")</f>
        <v>5ch マンモス</v>
      </c>
      <c r="C122" s="6">
        <f>IF(VLOOKUP(ROW(C122)-1,grp_予想時間算出シート_順番時間種別,2,0)&lt;='入力シート'!G3,VLOOKUP(ROW(C122)-1,grp_予想時間算出シート_順番時間種別,2,0)," ")</f>
        <v>39451.334514984344</v>
      </c>
      <c r="D122" s="7" t="str">
        <f>IF(C122&lt;='入力シート'!G3,"-"," ")</f>
        <v>-</v>
      </c>
      <c r="E122" s="6">
        <f>IF(C122&lt;='入力シート'!G3,VLOOKUP(ROW(E122)-1,grp_予想時間算出シート_順番時間種別,6,0)," ")</f>
        <v>39451.33590387323</v>
      </c>
      <c r="F122" s="11" t="str">
        <f>IF(C122&lt;='入力シート'!G3,VLOOKUP(ROW(F122)-1,grp_予想時間算出シート_順番時間種別,4,0)," ")</f>
        <v>Ma</v>
      </c>
      <c r="FY122" s="10"/>
      <c r="FZ122" s="10"/>
      <c r="GA122" s="10"/>
      <c r="GB122" s="10"/>
      <c r="GC122" s="10"/>
      <c r="GD122" s="10"/>
      <c r="GE122" s="10"/>
      <c r="GF122" s="10"/>
      <c r="GG122" s="10"/>
      <c r="GH122" s="10"/>
      <c r="GI122" s="10"/>
      <c r="GJ122" s="10"/>
      <c r="GK122" s="10"/>
      <c r="GL122" s="10"/>
      <c r="GM122" s="10"/>
      <c r="GN122" s="10"/>
      <c r="GO122" s="10"/>
      <c r="GP122" s="10"/>
      <c r="GQ122" s="10"/>
      <c r="GR122" s="10"/>
      <c r="GS122" s="10"/>
      <c r="GT122" s="10"/>
      <c r="GU122" s="10"/>
      <c r="GV122" s="10"/>
      <c r="GW122" s="10"/>
      <c r="GX122" s="10"/>
      <c r="GY122" s="10"/>
      <c r="GZ122" s="10"/>
      <c r="HA122" s="10"/>
      <c r="HB122" s="10"/>
      <c r="HC122" s="10"/>
      <c r="HD122" s="10"/>
      <c r="HE122" s="10"/>
      <c r="HF122" s="10"/>
      <c r="HG122" s="10"/>
      <c r="HH122" s="10"/>
      <c r="HI122" s="10"/>
      <c r="HJ122" s="10"/>
      <c r="HK122" s="10"/>
      <c r="HL122" s="10"/>
      <c r="HM122" s="10"/>
      <c r="HN122" s="10"/>
      <c r="HO122" s="10"/>
      <c r="HP122" s="10"/>
      <c r="HQ122" s="10"/>
      <c r="HR122" s="10"/>
      <c r="HS122" s="10"/>
      <c r="HT122" s="10"/>
      <c r="HU122" s="10"/>
      <c r="HV122" s="10"/>
      <c r="HW122" s="10"/>
      <c r="HX122" s="10"/>
      <c r="HY122" s="10"/>
      <c r="HZ122" s="10"/>
      <c r="IA122" s="10"/>
      <c r="IB122" s="10"/>
      <c r="IC122" s="10"/>
      <c r="ID122"/>
      <c r="IE122"/>
      <c r="IF122"/>
      <c r="IG122"/>
      <c r="IH122"/>
      <c r="II122"/>
      <c r="IJ122"/>
      <c r="IK122"/>
      <c r="IL122"/>
      <c r="IM122"/>
      <c r="IN122"/>
      <c r="IO122"/>
      <c r="IP122"/>
      <c r="IQ122"/>
      <c r="IR122"/>
      <c r="IS122"/>
      <c r="IT122"/>
      <c r="IU122"/>
      <c r="IV122"/>
    </row>
    <row r="123" spans="1:256" s="9" customFormat="1" ht="12.75">
      <c r="A123" s="1"/>
      <c r="B123" s="2" t="str">
        <f>IF(C123&lt;='入力シート'!G3,VLOOKUP(ROW(B123)-1,grp_予想時間算出シート_順番時間種別,5,0)," ")</f>
        <v>1ch マンモス</v>
      </c>
      <c r="C123" s="6">
        <f>IF(VLOOKUP(ROW(C123)-1,grp_予想時間算出シート_順番時間種別,2,0)&lt;='入力シート'!G3,VLOOKUP(ROW(C123)-1,grp_予想時間算出シート_順番時間種別,2,0)," ")</f>
        <v>39451.416330858185</v>
      </c>
      <c r="D123" s="7" t="str">
        <f>IF(C123&lt;='入力シート'!G3,"-"," ")</f>
        <v>-</v>
      </c>
      <c r="E123" s="6">
        <f>IF(C123&lt;='入力シート'!G3,VLOOKUP(ROW(E123)-1,grp_予想時間算出シート_順番時間種別,6,0)," ")</f>
        <v>39451.41771974707</v>
      </c>
      <c r="F123" s="11" t="str">
        <f>IF(C123&lt;='入力シート'!G3,VLOOKUP(ROW(F123)-1,grp_予想時間算出シート_順番時間種別,4,0)," ")</f>
        <v>Ma</v>
      </c>
      <c r="FY123" s="10"/>
      <c r="FZ123" s="10"/>
      <c r="GA123" s="10"/>
      <c r="GB123" s="10"/>
      <c r="GC123" s="10"/>
      <c r="GD123" s="10"/>
      <c r="GE123" s="10"/>
      <c r="GF123" s="10"/>
      <c r="GG123" s="10"/>
      <c r="GH123" s="10"/>
      <c r="GI123" s="10"/>
      <c r="GJ123" s="10"/>
      <c r="GK123" s="10"/>
      <c r="GL123" s="10"/>
      <c r="GM123" s="10"/>
      <c r="GN123" s="10"/>
      <c r="GO123" s="10"/>
      <c r="GP123" s="10"/>
      <c r="GQ123" s="10"/>
      <c r="GR123" s="10"/>
      <c r="GS123" s="10"/>
      <c r="GT123" s="10"/>
      <c r="GU123" s="10"/>
      <c r="GV123" s="10"/>
      <c r="GW123" s="10"/>
      <c r="GX123" s="10"/>
      <c r="GY123" s="10"/>
      <c r="GZ123" s="10"/>
      <c r="HA123" s="10"/>
      <c r="HB123" s="10"/>
      <c r="HC123" s="10"/>
      <c r="HD123" s="10"/>
      <c r="HE123" s="10"/>
      <c r="HF123" s="10"/>
      <c r="HG123" s="10"/>
      <c r="HH123" s="10"/>
      <c r="HI123" s="10"/>
      <c r="HJ123" s="10"/>
      <c r="HK123" s="10"/>
      <c r="HL123" s="10"/>
      <c r="HM123" s="10"/>
      <c r="HN123" s="10"/>
      <c r="HO123" s="10"/>
      <c r="HP123" s="10"/>
      <c r="HQ123" s="10"/>
      <c r="HR123" s="10"/>
      <c r="HS123" s="10"/>
      <c r="HT123" s="10"/>
      <c r="HU123" s="10"/>
      <c r="HV123" s="10"/>
      <c r="HW123" s="10"/>
      <c r="HX123" s="10"/>
      <c r="HY123" s="10"/>
      <c r="HZ123" s="10"/>
      <c r="IA123" s="10"/>
      <c r="IB123" s="10"/>
      <c r="IC123" s="10"/>
      <c r="ID123"/>
      <c r="IE123"/>
      <c r="IF123"/>
      <c r="IG123"/>
      <c r="IH123"/>
      <c r="II123"/>
      <c r="IJ123"/>
      <c r="IK123"/>
      <c r="IL123"/>
      <c r="IM123"/>
      <c r="IN123"/>
      <c r="IO123"/>
      <c r="IP123"/>
      <c r="IQ123"/>
      <c r="IR123"/>
      <c r="IS123"/>
      <c r="IT123"/>
      <c r="IU123"/>
      <c r="IV123"/>
    </row>
    <row r="124" spans="1:256" s="9" customFormat="1" ht="12.75">
      <c r="A124" s="1"/>
      <c r="B124" s="2" t="str">
        <f>IF(C124&lt;='入力シート'!G3,VLOOKUP(ROW(B124)-1,grp_予想時間算出シート_順番時間種別,5,0)," ")</f>
        <v>8ch マンモス</v>
      </c>
      <c r="C124" s="6">
        <f>IF(VLOOKUP(ROW(C124)-1,grp_予想時間算出シート_順番時間種別,2,0)&lt;='入力シート'!G3,VLOOKUP(ROW(C124)-1,grp_予想時間算出シート_順番時間種別,2,0)," ")</f>
        <v>39451.43528962228</v>
      </c>
      <c r="D124" s="7" t="str">
        <f>IF(C124&lt;='入力シート'!G3,"-"," ")</f>
        <v>-</v>
      </c>
      <c r="E124" s="6">
        <f>IF(C124&lt;='入力シート'!G3,VLOOKUP(ROW(E124)-1,grp_予想時間算出シート_順番時間種別,6,0)," ")</f>
        <v>39451.43667851116</v>
      </c>
      <c r="F124" s="11" t="str">
        <f>IF(C124&lt;='入力シート'!G3,VLOOKUP(ROW(F124)-1,grp_予想時間算出シート_順番時間種別,4,0)," ")</f>
        <v>Ma</v>
      </c>
      <c r="FY124" s="10"/>
      <c r="FZ124" s="10"/>
      <c r="GA124" s="10"/>
      <c r="GB124" s="10"/>
      <c r="GC124" s="10"/>
      <c r="GD124" s="10"/>
      <c r="GE124" s="10"/>
      <c r="GF124" s="10"/>
      <c r="GG124" s="10"/>
      <c r="GH124" s="10"/>
      <c r="GI124" s="10"/>
      <c r="GJ124" s="10"/>
      <c r="GK124" s="10"/>
      <c r="GL124" s="10"/>
      <c r="GM124" s="10"/>
      <c r="GN124" s="10"/>
      <c r="GO124" s="10"/>
      <c r="GP124" s="10"/>
      <c r="GQ124" s="10"/>
      <c r="GR124" s="10"/>
      <c r="GS124" s="10"/>
      <c r="GT124" s="10"/>
      <c r="GU124" s="10"/>
      <c r="GV124" s="10"/>
      <c r="GW124" s="10"/>
      <c r="GX124" s="10"/>
      <c r="GY124" s="10"/>
      <c r="GZ124" s="10"/>
      <c r="HA124" s="10"/>
      <c r="HB124" s="10"/>
      <c r="HC124" s="10"/>
      <c r="HD124" s="10"/>
      <c r="HE124" s="10"/>
      <c r="HF124" s="10"/>
      <c r="HG124" s="10"/>
      <c r="HH124" s="10"/>
      <c r="HI124" s="10"/>
      <c r="HJ124" s="10"/>
      <c r="HK124" s="10"/>
      <c r="HL124" s="10"/>
      <c r="HM124" s="10"/>
      <c r="HN124" s="10"/>
      <c r="HO124" s="10"/>
      <c r="HP124" s="10"/>
      <c r="HQ124" s="10"/>
      <c r="HR124" s="10"/>
      <c r="HS124" s="10"/>
      <c r="HT124" s="10"/>
      <c r="HU124" s="10"/>
      <c r="HV124" s="10"/>
      <c r="HW124" s="10"/>
      <c r="HX124" s="10"/>
      <c r="HY124" s="10"/>
      <c r="HZ124" s="10"/>
      <c r="IA124" s="10"/>
      <c r="IB124" s="10"/>
      <c r="IC124" s="10"/>
      <c r="ID124"/>
      <c r="IE124"/>
      <c r="IF124"/>
      <c r="IG124"/>
      <c r="IH124"/>
      <c r="II124"/>
      <c r="IJ124"/>
      <c r="IK124"/>
      <c r="IL124"/>
      <c r="IM124"/>
      <c r="IN124"/>
      <c r="IO124"/>
      <c r="IP124"/>
      <c r="IQ124"/>
      <c r="IR124"/>
      <c r="IS124"/>
      <c r="IT124"/>
      <c r="IU124"/>
      <c r="IV124"/>
    </row>
    <row r="125" spans="1:256" s="9" customFormat="1" ht="12.75">
      <c r="A125" s="1"/>
      <c r="B125" s="2" t="str">
        <f>IF(C125&lt;='入力シート'!G3,VLOOKUP(ROW(B125)-1,grp_予想時間算出シート_順番時間種別,5,0)," ")</f>
        <v>4ch イエティ</v>
      </c>
      <c r="C125" s="6">
        <f>IF(VLOOKUP(ROW(C125)-1,grp_予想時間算出シート_順番時間種別,2,0)&lt;='入力シート'!G3,VLOOKUP(ROW(C125)-1,grp_予想時間算出シート_順番時間種別,2,0)," ")</f>
        <v>39451.46963017876</v>
      </c>
      <c r="D125" s="7" t="str">
        <f>IF(C125&lt;='入力シート'!G3,"-"," ")</f>
        <v>-</v>
      </c>
      <c r="E125" s="6">
        <f>IF(C125&lt;='入力シート'!G3,VLOOKUP(ROW(E125)-1,grp_予想時間算出シート_順番時間種別,6,0)," ")</f>
        <v>39451.47136628987</v>
      </c>
      <c r="F125" s="11" t="str">
        <f>IF(C125&lt;='入力シート'!G3,VLOOKUP(ROW(F125)-1,grp_予想時間算出シート_順番時間種別,4,0)," ")</f>
        <v>Y</v>
      </c>
      <c r="FY125" s="10"/>
      <c r="FZ125" s="10"/>
      <c r="GA125" s="10"/>
      <c r="GB125" s="10"/>
      <c r="GC125" s="10"/>
      <c r="GD125" s="10"/>
      <c r="GE125" s="10"/>
      <c r="GF125" s="10"/>
      <c r="GG125" s="10"/>
      <c r="GH125" s="10"/>
      <c r="GI125" s="10"/>
      <c r="GJ125" s="10"/>
      <c r="GK125" s="10"/>
      <c r="GL125" s="10"/>
      <c r="GM125" s="10"/>
      <c r="GN125" s="10"/>
      <c r="GO125" s="10"/>
      <c r="GP125" s="10"/>
      <c r="GQ125" s="10"/>
      <c r="GR125" s="10"/>
      <c r="GS125" s="10"/>
      <c r="GT125" s="10"/>
      <c r="GU125" s="10"/>
      <c r="GV125" s="10"/>
      <c r="GW125" s="10"/>
      <c r="GX125" s="10"/>
      <c r="GY125" s="10"/>
      <c r="GZ125" s="10"/>
      <c r="HA125" s="10"/>
      <c r="HB125" s="10"/>
      <c r="HC125" s="10"/>
      <c r="HD125" s="10"/>
      <c r="HE125" s="10"/>
      <c r="HF125" s="10"/>
      <c r="HG125" s="10"/>
      <c r="HH125" s="10"/>
      <c r="HI125" s="10"/>
      <c r="HJ125" s="10"/>
      <c r="HK125" s="10"/>
      <c r="HL125" s="10"/>
      <c r="HM125" s="10"/>
      <c r="HN125" s="10"/>
      <c r="HO125" s="10"/>
      <c r="HP125" s="10"/>
      <c r="HQ125" s="10"/>
      <c r="HR125" s="10"/>
      <c r="HS125" s="10"/>
      <c r="HT125" s="10"/>
      <c r="HU125" s="10"/>
      <c r="HV125" s="10"/>
      <c r="HW125" s="10"/>
      <c r="HX125" s="10"/>
      <c r="HY125" s="10"/>
      <c r="HZ125" s="10"/>
      <c r="IA125" s="10"/>
      <c r="IB125" s="10"/>
      <c r="IC125" s="10"/>
      <c r="ID125"/>
      <c r="IE125"/>
      <c r="IF125"/>
      <c r="IG125"/>
      <c r="IH125"/>
      <c r="II125"/>
      <c r="IJ125"/>
      <c r="IK125"/>
      <c r="IL125"/>
      <c r="IM125"/>
      <c r="IN125"/>
      <c r="IO125"/>
      <c r="IP125"/>
      <c r="IQ125"/>
      <c r="IR125"/>
      <c r="IS125"/>
      <c r="IT125"/>
      <c r="IU125"/>
      <c r="IV125"/>
    </row>
    <row r="126" spans="1:256" s="9" customFormat="1" ht="12.75">
      <c r="A126" s="1"/>
      <c r="B126" s="2" t="str">
        <f>IF(C126&lt;='入力シート'!G3,VLOOKUP(ROW(B126)-1,grp_予想時間算出シート_順番時間種別,5,0)," ")</f>
        <v>4ch プレインドラゴン</v>
      </c>
      <c r="C126" s="6">
        <f>IF(VLOOKUP(ROW(C126)-1,grp_予想時間算出シート_順番時間種別,2,0)&lt;='入力シート'!G3,VLOOKUP(ROW(C126)-1,grp_予想時間算出シート_順番時間種別,2,0)," ")</f>
        <v>39451.49714151019</v>
      </c>
      <c r="D126" s="7" t="str">
        <f>IF(C126&lt;='入力シート'!G3,"-"," ")</f>
        <v>-</v>
      </c>
      <c r="E126" s="6">
        <f>IF(C126&lt;='入力シート'!G3,VLOOKUP(ROW(E126)-1,grp_予想時間算出シート_順番時間種別,6,0)," ")</f>
        <v>39451.504085954635</v>
      </c>
      <c r="F126" s="11" t="str">
        <f>IF(C126&lt;='入力シート'!G3,VLOOKUP(ROW(F126)-1,grp_予想時間算出シート_順番時間種別,4,0)," ")</f>
        <v>P</v>
      </c>
      <c r="FY126" s="10"/>
      <c r="FZ126" s="10"/>
      <c r="GA126" s="10"/>
      <c r="GB126" s="10"/>
      <c r="GC126" s="10"/>
      <c r="GD126" s="10"/>
      <c r="GE126" s="10"/>
      <c r="GF126" s="10"/>
      <c r="GG126" s="10"/>
      <c r="GH126" s="10"/>
      <c r="GI126" s="10"/>
      <c r="GJ126" s="10"/>
      <c r="GK126" s="10"/>
      <c r="GL126" s="10"/>
      <c r="GM126" s="10"/>
      <c r="GN126" s="10"/>
      <c r="GO126" s="10"/>
      <c r="GP126" s="10"/>
      <c r="GQ126" s="10"/>
      <c r="GR126" s="10"/>
      <c r="GS126" s="10"/>
      <c r="GT126" s="10"/>
      <c r="GU126" s="10"/>
      <c r="GV126" s="10"/>
      <c r="GW126" s="10"/>
      <c r="GX126" s="10"/>
      <c r="GY126" s="10"/>
      <c r="GZ126" s="10"/>
      <c r="HA126" s="10"/>
      <c r="HB126" s="10"/>
      <c r="HC126" s="10"/>
      <c r="HD126" s="10"/>
      <c r="HE126" s="10"/>
      <c r="HF126" s="10"/>
      <c r="HG126" s="10"/>
      <c r="HH126" s="10"/>
      <c r="HI126" s="10"/>
      <c r="HJ126" s="10"/>
      <c r="HK126" s="10"/>
      <c r="HL126" s="10"/>
      <c r="HM126" s="10"/>
      <c r="HN126" s="10"/>
      <c r="HO126" s="10"/>
      <c r="HP126" s="10"/>
      <c r="HQ126" s="10"/>
      <c r="HR126" s="10"/>
      <c r="HS126" s="10"/>
      <c r="HT126" s="10"/>
      <c r="HU126" s="10"/>
      <c r="HV126" s="10"/>
      <c r="HW126" s="10"/>
      <c r="HX126" s="10"/>
      <c r="HY126" s="10"/>
      <c r="HZ126" s="10"/>
      <c r="IA126" s="10"/>
      <c r="IB126" s="10"/>
      <c r="IC126" s="10"/>
      <c r="ID126"/>
      <c r="IE126"/>
      <c r="IF126"/>
      <c r="IG126"/>
      <c r="IH126"/>
      <c r="II126"/>
      <c r="IJ126"/>
      <c r="IK126"/>
      <c r="IL126"/>
      <c r="IM126"/>
      <c r="IN126"/>
      <c r="IO126"/>
      <c r="IP126"/>
      <c r="IQ126"/>
      <c r="IR126"/>
      <c r="IS126"/>
      <c r="IT126"/>
      <c r="IU126"/>
      <c r="IV126"/>
    </row>
    <row r="127" spans="1:256" s="9" customFormat="1" ht="12.75">
      <c r="A127" s="1"/>
      <c r="B127" s="2" t="str">
        <f>IF(C127&lt;='入力シート'!G3,VLOOKUP(ROW(B127)-1,grp_予想時間算出シート_順番時間種別,5,0)," ")</f>
        <v>2ch イエティ</v>
      </c>
      <c r="C127" s="6">
        <f>IF(VLOOKUP(ROW(C127)-1,grp_予想時間算出シート_順番時間種別,2,0)&lt;='入力シート'!G3,VLOOKUP(ROW(C127)-1,grp_予想時間算出シート_順番時間種別,2,0)," ")</f>
        <v>39451.59162457554</v>
      </c>
      <c r="D127" s="7" t="str">
        <f>IF(C127&lt;='入力シート'!G3,"-"," ")</f>
        <v>-</v>
      </c>
      <c r="E127" s="6">
        <f>IF(C127&lt;='入力シート'!G3,VLOOKUP(ROW(E127)-1,grp_予想時間算出シート_順番時間種別,6,0)," ")</f>
        <v>39451.59336068665</v>
      </c>
      <c r="F127" s="11" t="str">
        <f>IF(C127&lt;='入力シート'!G3,VLOOKUP(ROW(F127)-1,grp_予想時間算出シート_順番時間種別,4,0)," ")</f>
        <v>Y</v>
      </c>
      <c r="FY127" s="10"/>
      <c r="FZ127" s="10"/>
      <c r="GA127" s="10"/>
      <c r="GB127" s="10"/>
      <c r="GC127" s="10"/>
      <c r="GD127" s="10"/>
      <c r="GE127" s="10"/>
      <c r="GF127" s="10"/>
      <c r="GG127" s="10"/>
      <c r="GH127" s="10"/>
      <c r="GI127" s="10"/>
      <c r="GJ127" s="10"/>
      <c r="GK127" s="10"/>
      <c r="GL127" s="10"/>
      <c r="GM127" s="10"/>
      <c r="GN127" s="10"/>
      <c r="GO127" s="10"/>
      <c r="GP127" s="10"/>
      <c r="GQ127" s="10"/>
      <c r="GR127" s="10"/>
      <c r="GS127" s="10"/>
      <c r="GT127" s="10"/>
      <c r="GU127" s="10"/>
      <c r="GV127" s="10"/>
      <c r="GW127" s="10"/>
      <c r="GX127" s="10"/>
      <c r="GY127" s="10"/>
      <c r="GZ127" s="10"/>
      <c r="HA127" s="10"/>
      <c r="HB127" s="10"/>
      <c r="HC127" s="10"/>
      <c r="HD127" s="10"/>
      <c r="HE127" s="10"/>
      <c r="HF127" s="10"/>
      <c r="HG127" s="10"/>
      <c r="HH127" s="10"/>
      <c r="HI127" s="10"/>
      <c r="HJ127" s="10"/>
      <c r="HK127" s="10"/>
      <c r="HL127" s="10"/>
      <c r="HM127" s="10"/>
      <c r="HN127" s="10"/>
      <c r="HO127" s="10"/>
      <c r="HP127" s="10"/>
      <c r="HQ127" s="10"/>
      <c r="HR127" s="10"/>
      <c r="HS127" s="10"/>
      <c r="HT127" s="10"/>
      <c r="HU127" s="10"/>
      <c r="HV127" s="10"/>
      <c r="HW127" s="10"/>
      <c r="HX127" s="10"/>
      <c r="HY127" s="10"/>
      <c r="HZ127" s="10"/>
      <c r="IA127" s="10"/>
      <c r="IB127" s="10"/>
      <c r="IC127" s="10"/>
      <c r="ID127"/>
      <c r="IE127"/>
      <c r="IF127"/>
      <c r="IG127"/>
      <c r="IH127"/>
      <c r="II127"/>
      <c r="IJ127"/>
      <c r="IK127"/>
      <c r="IL127"/>
      <c r="IM127"/>
      <c r="IN127"/>
      <c r="IO127"/>
      <c r="IP127"/>
      <c r="IQ127"/>
      <c r="IR127"/>
      <c r="IS127"/>
      <c r="IT127"/>
      <c r="IU127"/>
      <c r="IV127"/>
    </row>
    <row r="128" spans="1:256" s="9" customFormat="1" ht="12.75">
      <c r="A128" s="1"/>
      <c r="B128" s="2" t="str">
        <f>IF(C128&lt;='入力シート'!G3,VLOOKUP(ROW(B128)-1,grp_予想時間算出シート_順番時間種別,5,0)," ")</f>
        <v>4ch マンモス</v>
      </c>
      <c r="C128" s="6">
        <f>IF(VLOOKUP(ROW(C128)-1,grp_予想時間算出シート_順番時間種別,2,0)&lt;='入力シート'!G3,VLOOKUP(ROW(C128)-1,grp_予想時間算出シート_順番時間種別,2,0)," ")</f>
        <v>39451.60719688668</v>
      </c>
      <c r="D128" s="7" t="str">
        <f>IF(C128&lt;='入力シート'!G3,"-"," ")</f>
        <v>-</v>
      </c>
      <c r="E128" s="6">
        <f>IF(C128&lt;='入力シート'!G3,VLOOKUP(ROW(E128)-1,grp_予想時間算出シート_順番時間種別,6,0)," ")</f>
        <v>39451.60858577557</v>
      </c>
      <c r="F128" s="11" t="str">
        <f>IF(C128&lt;='入力シート'!G3,VLOOKUP(ROW(F128)-1,grp_予想時間算出シート_順番時間種別,4,0)," ")</f>
        <v>Ma</v>
      </c>
      <c r="FY128" s="10"/>
      <c r="FZ128" s="10"/>
      <c r="GA128" s="10"/>
      <c r="GB128" s="10"/>
      <c r="GC128" s="10"/>
      <c r="GD128" s="10"/>
      <c r="GE128" s="10"/>
      <c r="GF128" s="10"/>
      <c r="GG128" s="10"/>
      <c r="GH128" s="10"/>
      <c r="GI128" s="10"/>
      <c r="GJ128" s="10"/>
      <c r="GK128" s="10"/>
      <c r="GL128" s="10"/>
      <c r="GM128" s="10"/>
      <c r="GN128" s="10"/>
      <c r="GO128" s="10"/>
      <c r="GP128" s="10"/>
      <c r="GQ128" s="10"/>
      <c r="GR128" s="10"/>
      <c r="GS128" s="10"/>
      <c r="GT128" s="10"/>
      <c r="GU128" s="10"/>
      <c r="GV128" s="10"/>
      <c r="GW128" s="10"/>
      <c r="GX128" s="10"/>
      <c r="GY128" s="10"/>
      <c r="GZ128" s="10"/>
      <c r="HA128" s="10"/>
      <c r="HB128" s="10"/>
      <c r="HC128" s="10"/>
      <c r="HD128" s="10"/>
      <c r="HE128" s="10"/>
      <c r="HF128" s="10"/>
      <c r="HG128" s="10"/>
      <c r="HH128" s="10"/>
      <c r="HI128" s="10"/>
      <c r="HJ128" s="10"/>
      <c r="HK128" s="10"/>
      <c r="HL128" s="10"/>
      <c r="HM128" s="10"/>
      <c r="HN128" s="10"/>
      <c r="HO128" s="10"/>
      <c r="HP128" s="10"/>
      <c r="HQ128" s="10"/>
      <c r="HR128" s="10"/>
      <c r="HS128" s="10"/>
      <c r="HT128" s="10"/>
      <c r="HU128" s="10"/>
      <c r="HV128" s="10"/>
      <c r="HW128" s="10"/>
      <c r="HX128" s="10"/>
      <c r="HY128" s="10"/>
      <c r="HZ128" s="10"/>
      <c r="IA128" s="10"/>
      <c r="IB128" s="10"/>
      <c r="IC128" s="10"/>
      <c r="ID128"/>
      <c r="IE128"/>
      <c r="IF128"/>
      <c r="IG128"/>
      <c r="IH128"/>
      <c r="II128"/>
      <c r="IJ128"/>
      <c r="IK128"/>
      <c r="IL128"/>
      <c r="IM128"/>
      <c r="IN128"/>
      <c r="IO128"/>
      <c r="IP128"/>
      <c r="IQ128"/>
      <c r="IR128"/>
      <c r="IS128"/>
      <c r="IT128"/>
      <c r="IU128"/>
      <c r="IV128"/>
    </row>
    <row r="129" spans="1:256" s="9" customFormat="1" ht="12.75">
      <c r="A129" s="1"/>
      <c r="B129" s="2" t="str">
        <f>IF(C129&lt;='入力シート'!G3,VLOOKUP(ROW(B129)-1,grp_予想時間算出シート_順番時間種別,5,0)," ")</f>
        <v>2ch プレインドラゴン</v>
      </c>
      <c r="C129" s="6">
        <f>IF(VLOOKUP(ROW(C129)-1,grp_予想時間算出シート_順番時間種別,2,0)&lt;='入力シート'!G3,VLOOKUP(ROW(C129)-1,grp_予想時間算出シート_順番時間種別,2,0)," ")</f>
        <v>39451.61634662439</v>
      </c>
      <c r="D129" s="7" t="str">
        <f>IF(C129&lt;='入力シート'!G3,"-"," ")</f>
        <v>-</v>
      </c>
      <c r="E129" s="6">
        <f>IF(C129&lt;='入力シート'!G3,VLOOKUP(ROW(E129)-1,grp_予想時間算出シート_順番時間種別,6,0)," ")</f>
        <v>39451.623291068834</v>
      </c>
      <c r="F129" s="11" t="str">
        <f>IF(C129&lt;='入力シート'!G3,VLOOKUP(ROW(F129)-1,grp_予想時間算出シート_順番時間種別,4,0)," ")</f>
        <v>P</v>
      </c>
      <c r="FY129" s="10"/>
      <c r="FZ129" s="10"/>
      <c r="GA129" s="10"/>
      <c r="GB129" s="10"/>
      <c r="GC129" s="10"/>
      <c r="GD129" s="10"/>
      <c r="GE129" s="10"/>
      <c r="GF129" s="10"/>
      <c r="GG129" s="10"/>
      <c r="GH129" s="10"/>
      <c r="GI129" s="10"/>
      <c r="GJ129" s="10"/>
      <c r="GK129" s="10"/>
      <c r="GL129" s="10"/>
      <c r="GM129" s="10"/>
      <c r="GN129" s="10"/>
      <c r="GO129" s="10"/>
      <c r="GP129" s="10"/>
      <c r="GQ129" s="10"/>
      <c r="GR129" s="10"/>
      <c r="GS129" s="10"/>
      <c r="GT129" s="10"/>
      <c r="GU129" s="10"/>
      <c r="GV129" s="10"/>
      <c r="GW129" s="10"/>
      <c r="GX129" s="10"/>
      <c r="GY129" s="10"/>
      <c r="GZ129" s="10"/>
      <c r="HA129" s="10"/>
      <c r="HB129" s="10"/>
      <c r="HC129" s="10"/>
      <c r="HD129" s="10"/>
      <c r="HE129" s="10"/>
      <c r="HF129" s="10"/>
      <c r="HG129" s="10"/>
      <c r="HH129" s="10"/>
      <c r="HI129" s="10"/>
      <c r="HJ129" s="10"/>
      <c r="HK129" s="10"/>
      <c r="HL129" s="10"/>
      <c r="HM129" s="10"/>
      <c r="HN129" s="10"/>
      <c r="HO129" s="10"/>
      <c r="HP129" s="10"/>
      <c r="HQ129" s="10"/>
      <c r="HR129" s="10"/>
      <c r="HS129" s="10"/>
      <c r="HT129" s="10"/>
      <c r="HU129" s="10"/>
      <c r="HV129" s="10"/>
      <c r="HW129" s="10"/>
      <c r="HX129" s="10"/>
      <c r="HY129" s="10"/>
      <c r="HZ129" s="10"/>
      <c r="IA129" s="10"/>
      <c r="IB129" s="10"/>
      <c r="IC129" s="10"/>
      <c r="ID129"/>
      <c r="IE129"/>
      <c r="IF129"/>
      <c r="IG129"/>
      <c r="IH129"/>
      <c r="II129"/>
      <c r="IJ129"/>
      <c r="IK129"/>
      <c r="IL129"/>
      <c r="IM129"/>
      <c r="IN129"/>
      <c r="IO129"/>
      <c r="IP129"/>
      <c r="IQ129"/>
      <c r="IR129"/>
      <c r="IS129"/>
      <c r="IT129"/>
      <c r="IU129"/>
      <c r="IV129"/>
    </row>
    <row r="130" spans="1:256" s="9" customFormat="1" ht="12.75">
      <c r="A130" s="1"/>
      <c r="B130" s="2" t="str">
        <f>IF(C130&lt;='入力シート'!G3,VLOOKUP(ROW(B130)-1,grp_予想時間算出シート_順番時間種別,5,0)," ")</f>
        <v>2ch マンモス</v>
      </c>
      <c r="C130" s="6">
        <f>IF(VLOOKUP(ROW(C130)-1,grp_予想時間算出シート_順番時間種別,2,0)&lt;='入力シート'!G3,VLOOKUP(ROW(C130)-1,grp_予想時間算出シート_順番時間種別,2,0)," ")</f>
        <v>39451.6852933196</v>
      </c>
      <c r="D130" s="7" t="str">
        <f>IF(C130&lt;='入力シート'!G3,"-"," ")</f>
        <v>-</v>
      </c>
      <c r="E130" s="6">
        <f>IF(C130&lt;='入力シート'!G3,VLOOKUP(ROW(E130)-1,grp_予想時間算出シート_順番時間種別,6,0)," ")</f>
        <v>39451.686682208485</v>
      </c>
      <c r="F130" s="11" t="str">
        <f>IF(C130&lt;='入力シート'!G3,VLOOKUP(ROW(F130)-1,grp_予想時間算出シート_順番時間種別,4,0)," ")</f>
        <v>Ma</v>
      </c>
      <c r="FY130" s="10"/>
      <c r="FZ130" s="10"/>
      <c r="GA130" s="10"/>
      <c r="GB130" s="10"/>
      <c r="GC130" s="10"/>
      <c r="GD130" s="10"/>
      <c r="GE130" s="10"/>
      <c r="GF130" s="10"/>
      <c r="GG130" s="10"/>
      <c r="GH130" s="10"/>
      <c r="GI130" s="10"/>
      <c r="GJ130" s="10"/>
      <c r="GK130" s="10"/>
      <c r="GL130" s="10"/>
      <c r="GM130" s="10"/>
      <c r="GN130" s="10"/>
      <c r="GO130" s="10"/>
      <c r="GP130" s="10"/>
      <c r="GQ130" s="10"/>
      <c r="GR130" s="10"/>
      <c r="GS130" s="10"/>
      <c r="GT130" s="10"/>
      <c r="GU130" s="10"/>
      <c r="GV130" s="10"/>
      <c r="GW130" s="10"/>
      <c r="GX130" s="10"/>
      <c r="GY130" s="10"/>
      <c r="GZ130" s="10"/>
      <c r="HA130" s="10"/>
      <c r="HB130" s="10"/>
      <c r="HC130" s="10"/>
      <c r="HD130" s="10"/>
      <c r="HE130" s="10"/>
      <c r="HF130" s="10"/>
      <c r="HG130" s="10"/>
      <c r="HH130" s="10"/>
      <c r="HI130" s="10"/>
      <c r="HJ130" s="10"/>
      <c r="HK130" s="10"/>
      <c r="HL130" s="10"/>
      <c r="HM130" s="10"/>
      <c r="HN130" s="10"/>
      <c r="HO130" s="10"/>
      <c r="HP130" s="10"/>
      <c r="HQ130" s="10"/>
      <c r="HR130" s="10"/>
      <c r="HS130" s="10"/>
      <c r="HT130" s="10"/>
      <c r="HU130" s="10"/>
      <c r="HV130" s="10"/>
      <c r="HW130" s="10"/>
      <c r="HX130" s="10"/>
      <c r="HY130" s="10"/>
      <c r="HZ130" s="10"/>
      <c r="IA130" s="10"/>
      <c r="IB130" s="10"/>
      <c r="IC130" s="10"/>
      <c r="ID130"/>
      <c r="IE130"/>
      <c r="IF130"/>
      <c r="IG130"/>
      <c r="IH130"/>
      <c r="II130"/>
      <c r="IJ130"/>
      <c r="IK130"/>
      <c r="IL130"/>
      <c r="IM130"/>
      <c r="IN130"/>
      <c r="IO130"/>
      <c r="IP130"/>
      <c r="IQ130"/>
      <c r="IR130"/>
      <c r="IS130"/>
      <c r="IT130"/>
      <c r="IU130"/>
      <c r="IV130"/>
    </row>
    <row r="131" spans="1:256" s="9" customFormat="1" ht="12.75">
      <c r="A131" s="1"/>
      <c r="B131" s="2" t="str">
        <f>IF(C131&lt;='入力シート'!G3,VLOOKUP(ROW(B131)-1,grp_予想時間算出シート_順番時間種別,5,0)," ")</f>
        <v>7ch イエティ</v>
      </c>
      <c r="C131" s="6">
        <f>IF(VLOOKUP(ROW(C131)-1,grp_予想時間算出シート_順番時間種別,2,0)&lt;='入力シート'!G3,VLOOKUP(ROW(C131)-1,grp_予想時間算出シート_順番時間種別,2,0)," ")</f>
        <v>39451.87691747112</v>
      </c>
      <c r="D131" s="7" t="str">
        <f>IF(C131&lt;='入力シート'!G3,"-"," ")</f>
        <v>-</v>
      </c>
      <c r="E131" s="6">
        <f>IF(C131&lt;='入力シート'!G3,VLOOKUP(ROW(E131)-1,grp_予想時間算出シート_順番時間種別,6,0)," ")</f>
        <v>39451.87795913779</v>
      </c>
      <c r="F131" s="11" t="str">
        <f>IF(C131&lt;='入力シート'!G3,VLOOKUP(ROW(F131)-1,grp_予想時間算出シート_順番時間種別,4,0)," ")</f>
        <v>Y</v>
      </c>
      <c r="FY131" s="10"/>
      <c r="FZ131" s="10"/>
      <c r="GA131" s="10"/>
      <c r="GB131" s="10"/>
      <c r="GC131" s="10"/>
      <c r="GD131" s="10"/>
      <c r="GE131" s="10"/>
      <c r="GF131" s="10"/>
      <c r="GG131" s="10"/>
      <c r="GH131" s="10"/>
      <c r="GI131" s="10"/>
      <c r="GJ131" s="10"/>
      <c r="GK131" s="10"/>
      <c r="GL131" s="10"/>
      <c r="GM131" s="10"/>
      <c r="GN131" s="10"/>
      <c r="GO131" s="10"/>
      <c r="GP131" s="10"/>
      <c r="GQ131" s="10"/>
      <c r="GR131" s="10"/>
      <c r="GS131" s="10"/>
      <c r="GT131" s="10"/>
      <c r="GU131" s="10"/>
      <c r="GV131" s="10"/>
      <c r="GW131" s="10"/>
      <c r="GX131" s="10"/>
      <c r="GY131" s="10"/>
      <c r="GZ131" s="10"/>
      <c r="HA131" s="10"/>
      <c r="HB131" s="10"/>
      <c r="HC131" s="10"/>
      <c r="HD131" s="10"/>
      <c r="HE131" s="10"/>
      <c r="HF131" s="10"/>
      <c r="HG131" s="10"/>
      <c r="HH131" s="10"/>
      <c r="HI131" s="10"/>
      <c r="HJ131" s="10"/>
      <c r="HK131" s="10"/>
      <c r="HL131" s="10"/>
      <c r="HM131" s="10"/>
      <c r="HN131" s="10"/>
      <c r="HO131" s="10"/>
      <c r="HP131" s="10"/>
      <c r="HQ131" s="10"/>
      <c r="HR131" s="10"/>
      <c r="HS131" s="10"/>
      <c r="HT131" s="10"/>
      <c r="HU131" s="10"/>
      <c r="HV131" s="10"/>
      <c r="HW131" s="10"/>
      <c r="HX131" s="10"/>
      <c r="HY131" s="10"/>
      <c r="HZ131" s="10"/>
      <c r="IA131" s="10"/>
      <c r="IB131" s="10"/>
      <c r="IC131" s="10"/>
      <c r="ID131"/>
      <c r="IE131"/>
      <c r="IF131"/>
      <c r="IG131"/>
      <c r="IH131"/>
      <c r="II131"/>
      <c r="IJ131"/>
      <c r="IK131"/>
      <c r="IL131"/>
      <c r="IM131"/>
      <c r="IN131"/>
      <c r="IO131"/>
      <c r="IP131"/>
      <c r="IQ131"/>
      <c r="IR131"/>
      <c r="IS131"/>
      <c r="IT131"/>
      <c r="IU131"/>
      <c r="IV131"/>
    </row>
    <row r="132" spans="1:256" s="9" customFormat="1" ht="12.75">
      <c r="A132" s="1"/>
      <c r="B132" s="2" t="str">
        <f>IF(C132&lt;='入力シート'!G3,VLOOKUP(ROW(B132)-1,grp_予想時間算出シート_順番時間種別,5,0)," ")</f>
        <v>7ch プレインドラゴン</v>
      </c>
      <c r="C132" s="6">
        <f>IF(VLOOKUP(ROW(C132)-1,grp_予想時間算出シート_順番時間種別,2,0)&lt;='入力シート'!G3,VLOOKUP(ROW(C132)-1,grp_予想時間算出シート_順番時間種別,2,0)," ")</f>
        <v>39451.899891892535</v>
      </c>
      <c r="D132" s="7" t="str">
        <f>IF(C132&lt;='入力シート'!G3,"-"," ")</f>
        <v>-</v>
      </c>
      <c r="E132" s="6">
        <f>IF(C132&lt;='入力シート'!G3,VLOOKUP(ROW(E132)-1,grp_予想時間算出シート_順番時間種別,6,0)," ")</f>
        <v>39451.90475300365</v>
      </c>
      <c r="F132" s="11" t="str">
        <f>IF(C132&lt;='入力シート'!G3,VLOOKUP(ROW(F132)-1,grp_予想時間算出シート_順番時間種別,4,0)," ")</f>
        <v>P</v>
      </c>
      <c r="FY132" s="10"/>
      <c r="FZ132" s="10"/>
      <c r="GA132" s="10"/>
      <c r="GB132" s="10"/>
      <c r="GC132" s="10"/>
      <c r="GD132" s="10"/>
      <c r="GE132" s="10"/>
      <c r="GF132" s="10"/>
      <c r="GG132" s="10"/>
      <c r="GH132" s="10"/>
      <c r="GI132" s="10"/>
      <c r="GJ132" s="10"/>
      <c r="GK132" s="10"/>
      <c r="GL132" s="10"/>
      <c r="GM132" s="10"/>
      <c r="GN132" s="10"/>
      <c r="GO132" s="10"/>
      <c r="GP132" s="10"/>
      <c r="GQ132" s="10"/>
      <c r="GR132" s="10"/>
      <c r="GS132" s="10"/>
      <c r="GT132" s="10"/>
      <c r="GU132" s="10"/>
      <c r="GV132" s="10"/>
      <c r="GW132" s="10"/>
      <c r="GX132" s="10"/>
      <c r="GY132" s="10"/>
      <c r="GZ132" s="10"/>
      <c r="HA132" s="10"/>
      <c r="HB132" s="10"/>
      <c r="HC132" s="10"/>
      <c r="HD132" s="10"/>
      <c r="HE132" s="10"/>
      <c r="HF132" s="10"/>
      <c r="HG132" s="10"/>
      <c r="HH132" s="10"/>
      <c r="HI132" s="10"/>
      <c r="HJ132" s="10"/>
      <c r="HK132" s="10"/>
      <c r="HL132" s="10"/>
      <c r="HM132" s="10"/>
      <c r="HN132" s="10"/>
      <c r="HO132" s="10"/>
      <c r="HP132" s="10"/>
      <c r="HQ132" s="10"/>
      <c r="HR132" s="10"/>
      <c r="HS132" s="10"/>
      <c r="HT132" s="10"/>
      <c r="HU132" s="10"/>
      <c r="HV132" s="10"/>
      <c r="HW132" s="10"/>
      <c r="HX132" s="10"/>
      <c r="HY132" s="10"/>
      <c r="HZ132" s="10"/>
      <c r="IA132" s="10"/>
      <c r="IB132" s="10"/>
      <c r="IC132" s="10"/>
      <c r="ID132"/>
      <c r="IE132"/>
      <c r="IF132"/>
      <c r="IG132"/>
      <c r="IH132"/>
      <c r="II132"/>
      <c r="IJ132"/>
      <c r="IK132"/>
      <c r="IL132"/>
      <c r="IM132"/>
      <c r="IN132"/>
      <c r="IO132"/>
      <c r="IP132"/>
      <c r="IQ132"/>
      <c r="IR132"/>
      <c r="IS132"/>
      <c r="IT132"/>
      <c r="IU132"/>
      <c r="IV132"/>
    </row>
    <row r="133" spans="1:256" s="9" customFormat="1" ht="12.75">
      <c r="A133" s="1"/>
      <c r="B133" s="2" t="str">
        <f>IF(C133&lt;='入力シート'!G3,VLOOKUP(ROW(B133)-1,grp_予想時間算出シート_順番時間種別,5,0)," ")</f>
        <v>8ch イエティ</v>
      </c>
      <c r="C133" s="6">
        <f>IF(VLOOKUP(ROW(C133)-1,grp_予想時間算出シート_順番時間種別,2,0)&lt;='入力シート'!G3,VLOOKUP(ROW(C133)-1,grp_予想時間算出シート_順番時間種別,2,0)," ")</f>
        <v>39451.91697079127</v>
      </c>
      <c r="D133" s="7" t="str">
        <f>IF(C133&lt;='入力シート'!G3,"-"," ")</f>
        <v>-</v>
      </c>
      <c r="E133" s="6">
        <f>IF(C133&lt;='入力シート'!G3,VLOOKUP(ROW(E133)-1,grp_予想時間算出シート_順番時間種別,6,0)," ")</f>
        <v>39451.91801245794</v>
      </c>
      <c r="F133" s="11" t="str">
        <f>IF(C133&lt;='入力シート'!G3,VLOOKUP(ROW(F133)-1,grp_予想時間算出シート_順番時間種別,4,0)," ")</f>
        <v>Y</v>
      </c>
      <c r="FY133" s="10"/>
      <c r="FZ133" s="10"/>
      <c r="GA133" s="10"/>
      <c r="GB133" s="10"/>
      <c r="GC133" s="10"/>
      <c r="GD133" s="10"/>
      <c r="GE133" s="10"/>
      <c r="GF133" s="10"/>
      <c r="GG133" s="10"/>
      <c r="GH133" s="10"/>
      <c r="GI133" s="10"/>
      <c r="GJ133" s="10"/>
      <c r="GK133" s="10"/>
      <c r="GL133" s="10"/>
      <c r="GM133" s="10"/>
      <c r="GN133" s="10"/>
      <c r="GO133" s="10"/>
      <c r="GP133" s="10"/>
      <c r="GQ133" s="10"/>
      <c r="GR133" s="10"/>
      <c r="GS133" s="10"/>
      <c r="GT133" s="10"/>
      <c r="GU133" s="10"/>
      <c r="GV133" s="10"/>
      <c r="GW133" s="10"/>
      <c r="GX133" s="10"/>
      <c r="GY133" s="10"/>
      <c r="GZ133" s="10"/>
      <c r="HA133" s="10"/>
      <c r="HB133" s="10"/>
      <c r="HC133" s="10"/>
      <c r="HD133" s="10"/>
      <c r="HE133" s="10"/>
      <c r="HF133" s="10"/>
      <c r="HG133" s="10"/>
      <c r="HH133" s="10"/>
      <c r="HI133" s="10"/>
      <c r="HJ133" s="10"/>
      <c r="HK133" s="10"/>
      <c r="HL133" s="10"/>
      <c r="HM133" s="10"/>
      <c r="HN133" s="10"/>
      <c r="HO133" s="10"/>
      <c r="HP133" s="10"/>
      <c r="HQ133" s="10"/>
      <c r="HR133" s="10"/>
      <c r="HS133" s="10"/>
      <c r="HT133" s="10"/>
      <c r="HU133" s="10"/>
      <c r="HV133" s="10"/>
      <c r="HW133" s="10"/>
      <c r="HX133" s="10"/>
      <c r="HY133" s="10"/>
      <c r="HZ133" s="10"/>
      <c r="IA133" s="10"/>
      <c r="IB133" s="10"/>
      <c r="IC133" s="10"/>
      <c r="ID133"/>
      <c r="IE133"/>
      <c r="IF133"/>
      <c r="IG133"/>
      <c r="IH133"/>
      <c r="II133"/>
      <c r="IJ133"/>
      <c r="IK133"/>
      <c r="IL133"/>
      <c r="IM133"/>
      <c r="IN133"/>
      <c r="IO133"/>
      <c r="IP133"/>
      <c r="IQ133"/>
      <c r="IR133"/>
      <c r="IS133"/>
      <c r="IT133"/>
      <c r="IU133"/>
      <c r="IV133"/>
    </row>
    <row r="134" spans="1:256" s="9" customFormat="1" ht="12.75">
      <c r="A134" s="1"/>
      <c r="B134" s="2" t="str">
        <f>IF(C134&lt;='入力シート'!G3,VLOOKUP(ROW(B134)-1,grp_予想時間算出シート_順番時間種別,5,0)," ")</f>
        <v>8ch プレインドラゴン</v>
      </c>
      <c r="C134" s="6">
        <f>IF(VLOOKUP(ROW(C134)-1,grp_予想時間算出シート_順番時間種別,2,0)&lt;='入力シート'!G3,VLOOKUP(ROW(C134)-1,grp_予想時間算出シート_順番時間種別,2,0)," ")</f>
        <v>39451.939945212696</v>
      </c>
      <c r="D134" s="7" t="str">
        <f>IF(C134&lt;='入力シート'!G3,"-"," ")</f>
        <v>-</v>
      </c>
      <c r="E134" s="6">
        <f>IF(C134&lt;='入力シート'!G3,VLOOKUP(ROW(E134)-1,grp_予想時間算出シート_順番時間種別,6,0)," ")</f>
        <v>39451.94480632381</v>
      </c>
      <c r="F134" s="11" t="str">
        <f>IF(C134&lt;='入力シート'!G3,VLOOKUP(ROW(F134)-1,grp_予想時間算出シート_順番時間種別,4,0)," ")</f>
        <v>P</v>
      </c>
      <c r="FY134" s="10"/>
      <c r="FZ134" s="10"/>
      <c r="GA134" s="10"/>
      <c r="GB134" s="10"/>
      <c r="GC134" s="10"/>
      <c r="GD134" s="10"/>
      <c r="GE134" s="10"/>
      <c r="GF134" s="10"/>
      <c r="GG134" s="10"/>
      <c r="GH134" s="10"/>
      <c r="GI134" s="10"/>
      <c r="GJ134" s="10"/>
      <c r="GK134" s="10"/>
      <c r="GL134" s="10"/>
      <c r="GM134" s="10"/>
      <c r="GN134" s="10"/>
      <c r="GO134" s="10"/>
      <c r="GP134" s="10"/>
      <c r="GQ134" s="10"/>
      <c r="GR134" s="10"/>
      <c r="GS134" s="10"/>
      <c r="GT134" s="10"/>
      <c r="GU134" s="10"/>
      <c r="GV134" s="10"/>
      <c r="GW134" s="10"/>
      <c r="GX134" s="10"/>
      <c r="GY134" s="10"/>
      <c r="GZ134" s="10"/>
      <c r="HA134" s="10"/>
      <c r="HB134" s="10"/>
      <c r="HC134" s="10"/>
      <c r="HD134" s="10"/>
      <c r="HE134" s="10"/>
      <c r="HF134" s="10"/>
      <c r="HG134" s="10"/>
      <c r="HH134" s="10"/>
      <c r="HI134" s="10"/>
      <c r="HJ134" s="10"/>
      <c r="HK134" s="10"/>
      <c r="HL134" s="10"/>
      <c r="HM134" s="10"/>
      <c r="HN134" s="10"/>
      <c r="HO134" s="10"/>
      <c r="HP134" s="10"/>
      <c r="HQ134" s="10"/>
      <c r="HR134" s="10"/>
      <c r="HS134" s="10"/>
      <c r="HT134" s="10"/>
      <c r="HU134" s="10"/>
      <c r="HV134" s="10"/>
      <c r="HW134" s="10"/>
      <c r="HX134" s="10"/>
      <c r="HY134" s="10"/>
      <c r="HZ134" s="10"/>
      <c r="IA134" s="10"/>
      <c r="IB134" s="10"/>
      <c r="IC134" s="10"/>
      <c r="ID134"/>
      <c r="IE134"/>
      <c r="IF134"/>
      <c r="IG134"/>
      <c r="IH134"/>
      <c r="II134"/>
      <c r="IJ134"/>
      <c r="IK134"/>
      <c r="IL134"/>
      <c r="IM134"/>
      <c r="IN134"/>
      <c r="IO134"/>
      <c r="IP134"/>
      <c r="IQ134"/>
      <c r="IR134"/>
      <c r="IS134"/>
      <c r="IT134"/>
      <c r="IU134"/>
      <c r="IV134"/>
    </row>
    <row r="135" spans="1:256" s="9" customFormat="1" ht="12.75">
      <c r="A135" s="1"/>
      <c r="B135" s="2" t="str">
        <f>IF(C135&lt;='入力シート'!G3,VLOOKUP(ROW(B135)-1,grp_予想時間算出シート_順番時間種別,5,0)," ")</f>
        <v>7ch マンモス</v>
      </c>
      <c r="C135" s="6">
        <f>IF(VLOOKUP(ROW(C135)-1,grp_予想時間算出シート_順番時間種別,2,0)&lt;='入力シート'!G3,VLOOKUP(ROW(C135)-1,grp_予想時間算出シート_順番時間種別,2,0)," ")</f>
        <v>39452.11981612732</v>
      </c>
      <c r="D135" s="7" t="str">
        <f>IF(C135&lt;='入力シート'!G3,"-"," ")</f>
        <v>-</v>
      </c>
      <c r="E135" s="6">
        <f>IF(C135&lt;='入力シート'!G3,VLOOKUP(ROW(E135)-1,grp_予想時間算出シート_順番時間種別,6,0)," ")</f>
        <v>39452.12189946065</v>
      </c>
      <c r="F135" s="11" t="str">
        <f>IF(C135&lt;='入力シート'!G3,VLOOKUP(ROW(F135)-1,grp_予想時間算出シート_順番時間種別,4,0)," ")</f>
        <v>Ma</v>
      </c>
      <c r="FY135" s="10"/>
      <c r="FZ135" s="10"/>
      <c r="GA135" s="10"/>
      <c r="GB135" s="10"/>
      <c r="GC135" s="10"/>
      <c r="GD135" s="10"/>
      <c r="GE135" s="10"/>
      <c r="GF135" s="10"/>
      <c r="GG135" s="10"/>
      <c r="GH135" s="10"/>
      <c r="GI135" s="10"/>
      <c r="GJ135" s="10"/>
      <c r="GK135" s="10"/>
      <c r="GL135" s="10"/>
      <c r="GM135" s="10"/>
      <c r="GN135" s="10"/>
      <c r="GO135" s="10"/>
      <c r="GP135" s="10"/>
      <c r="GQ135" s="10"/>
      <c r="GR135" s="10"/>
      <c r="GS135" s="10"/>
      <c r="GT135" s="10"/>
      <c r="GU135" s="10"/>
      <c r="GV135" s="10"/>
      <c r="GW135" s="10"/>
      <c r="GX135" s="10"/>
      <c r="GY135" s="10"/>
      <c r="GZ135" s="10"/>
      <c r="HA135" s="10"/>
      <c r="HB135" s="10"/>
      <c r="HC135" s="10"/>
      <c r="HD135" s="10"/>
      <c r="HE135" s="10"/>
      <c r="HF135" s="10"/>
      <c r="HG135" s="10"/>
      <c r="HH135" s="10"/>
      <c r="HI135" s="10"/>
      <c r="HJ135" s="10"/>
      <c r="HK135" s="10"/>
      <c r="HL135" s="10"/>
      <c r="HM135" s="10"/>
      <c r="HN135" s="10"/>
      <c r="HO135" s="10"/>
      <c r="HP135" s="10"/>
      <c r="HQ135" s="10"/>
      <c r="HR135" s="10"/>
      <c r="HS135" s="10"/>
      <c r="HT135" s="10"/>
      <c r="HU135" s="10"/>
      <c r="HV135" s="10"/>
      <c r="HW135" s="10"/>
      <c r="HX135" s="10"/>
      <c r="HY135" s="10"/>
      <c r="HZ135" s="10"/>
      <c r="IA135" s="10"/>
      <c r="IB135" s="10"/>
      <c r="IC135" s="10"/>
      <c r="ID135"/>
      <c r="IE135"/>
      <c r="IF135"/>
      <c r="IG135"/>
      <c r="IH135"/>
      <c r="II135"/>
      <c r="IJ135"/>
      <c r="IK135"/>
      <c r="IL135"/>
      <c r="IM135"/>
      <c r="IN135"/>
      <c r="IO135"/>
      <c r="IP135"/>
      <c r="IQ135"/>
      <c r="IR135"/>
      <c r="IS135"/>
      <c r="IT135"/>
      <c r="IU135"/>
      <c r="IV135"/>
    </row>
    <row r="136" spans="1:256" s="9" customFormat="1" ht="12.75">
      <c r="A136" s="1"/>
      <c r="B136" s="2" t="str">
        <f>IF(C136&lt;='入力シート'!G3,VLOOKUP(ROW(B136)-1,grp_予想時間算出シート_順番時間種別,5,0)," ")</f>
        <v>5ch イエティ</v>
      </c>
      <c r="C136" s="6">
        <f>IF(VLOOKUP(ROW(C136)-1,grp_予想時間算出シート_順番時間種別,2,0)&lt;='入力シート'!G3,VLOOKUP(ROW(C136)-1,grp_予想時間算出シート_順番時間種別,2,0)," ")</f>
        <v>39452.16858849712</v>
      </c>
      <c r="D136" s="7" t="str">
        <f>IF(C136&lt;='入力シート'!G3,"-"," ")</f>
        <v>-</v>
      </c>
      <c r="E136" s="6">
        <f>IF(C136&lt;='入力シート'!G3,VLOOKUP(ROW(E136)-1,grp_予想時間算出シート_順番時間種別,6,0)," ")</f>
        <v>39452.170671830456</v>
      </c>
      <c r="F136" s="11" t="str">
        <f>IF(C136&lt;='入力シート'!G3,VLOOKUP(ROW(F136)-1,grp_予想時間算出シート_順番時間種別,4,0)," ")</f>
        <v>Y</v>
      </c>
      <c r="FY136" s="10"/>
      <c r="FZ136" s="10"/>
      <c r="GA136" s="10"/>
      <c r="GB136" s="10"/>
      <c r="GC136" s="10"/>
      <c r="GD136" s="10"/>
      <c r="GE136" s="10"/>
      <c r="GF136" s="10"/>
      <c r="GG136" s="10"/>
      <c r="GH136" s="10"/>
      <c r="GI136" s="10"/>
      <c r="GJ136" s="10"/>
      <c r="GK136" s="10"/>
      <c r="GL136" s="10"/>
      <c r="GM136" s="10"/>
      <c r="GN136" s="10"/>
      <c r="GO136" s="10"/>
      <c r="GP136" s="10"/>
      <c r="GQ136" s="10"/>
      <c r="GR136" s="10"/>
      <c r="GS136" s="10"/>
      <c r="GT136" s="10"/>
      <c r="GU136" s="10"/>
      <c r="GV136" s="10"/>
      <c r="GW136" s="10"/>
      <c r="GX136" s="10"/>
      <c r="GY136" s="10"/>
      <c r="GZ136" s="10"/>
      <c r="HA136" s="10"/>
      <c r="HB136" s="10"/>
      <c r="HC136" s="10"/>
      <c r="HD136" s="10"/>
      <c r="HE136" s="10"/>
      <c r="HF136" s="10"/>
      <c r="HG136" s="10"/>
      <c r="HH136" s="10"/>
      <c r="HI136" s="10"/>
      <c r="HJ136" s="10"/>
      <c r="HK136" s="10"/>
      <c r="HL136" s="10"/>
      <c r="HM136" s="10"/>
      <c r="HN136" s="10"/>
      <c r="HO136" s="10"/>
      <c r="HP136" s="10"/>
      <c r="HQ136" s="10"/>
      <c r="HR136" s="10"/>
      <c r="HS136" s="10"/>
      <c r="HT136" s="10"/>
      <c r="HU136" s="10"/>
      <c r="HV136" s="10"/>
      <c r="HW136" s="10"/>
      <c r="HX136" s="10"/>
      <c r="HY136" s="10"/>
      <c r="HZ136" s="10"/>
      <c r="IA136" s="10"/>
      <c r="IB136" s="10"/>
      <c r="IC136" s="10"/>
      <c r="ID136"/>
      <c r="IE136"/>
      <c r="IF136"/>
      <c r="IG136"/>
      <c r="IH136"/>
      <c r="II136"/>
      <c r="IJ136"/>
      <c r="IK136"/>
      <c r="IL136"/>
      <c r="IM136"/>
      <c r="IN136"/>
      <c r="IO136"/>
      <c r="IP136"/>
      <c r="IQ136"/>
      <c r="IR136"/>
      <c r="IS136"/>
      <c r="IT136"/>
      <c r="IU136"/>
      <c r="IV136"/>
    </row>
    <row r="137" spans="1:256" s="9" customFormat="1" ht="12.75">
      <c r="A137" s="1"/>
      <c r="B137" s="2" t="str">
        <f>IF(C137&lt;='入力シート'!G3,VLOOKUP(ROW(B137)-1,grp_予想時間算出シート_順番時間種別,5,0)," ")</f>
        <v>5ch プレインドラゴン</v>
      </c>
      <c r="C137" s="6">
        <f>IF(VLOOKUP(ROW(C137)-1,grp_予想時間算出シート_順番時間種別,2,0)&lt;='入力シート'!G3,VLOOKUP(ROW(C137)-1,grp_予想時間算出シート_順番時間種別,2,0)," ")</f>
        <v>39452.18982680743</v>
      </c>
      <c r="D137" s="7" t="str">
        <f>IF(C137&lt;='入力シート'!G3,"-"," ")</f>
        <v>-</v>
      </c>
      <c r="E137" s="6">
        <f>IF(C137&lt;='入力シート'!G3,VLOOKUP(ROW(E137)-1,grp_予想時間算出シート_順番時間種別,6,0)," ")</f>
        <v>39452.19885458521</v>
      </c>
      <c r="F137" s="11" t="str">
        <f>IF(C137&lt;='入力シート'!G3,VLOOKUP(ROW(F137)-1,grp_予想時間算出シート_順番時間種別,4,0)," ")</f>
        <v>P</v>
      </c>
      <c r="FY137" s="10"/>
      <c r="FZ137" s="10"/>
      <c r="GA137" s="10"/>
      <c r="GB137" s="10"/>
      <c r="GC137" s="10"/>
      <c r="GD137" s="10"/>
      <c r="GE137" s="10"/>
      <c r="GF137" s="10"/>
      <c r="GG137" s="10"/>
      <c r="GH137" s="10"/>
      <c r="GI137" s="10"/>
      <c r="GJ137" s="10"/>
      <c r="GK137" s="10"/>
      <c r="GL137" s="10"/>
      <c r="GM137" s="10"/>
      <c r="GN137" s="10"/>
      <c r="GO137" s="10"/>
      <c r="GP137" s="10"/>
      <c r="GQ137" s="10"/>
      <c r="GR137" s="10"/>
      <c r="GS137" s="10"/>
      <c r="GT137" s="10"/>
      <c r="GU137" s="10"/>
      <c r="GV137" s="10"/>
      <c r="GW137" s="10"/>
      <c r="GX137" s="10"/>
      <c r="GY137" s="10"/>
      <c r="GZ137" s="10"/>
      <c r="HA137" s="10"/>
      <c r="HB137" s="10"/>
      <c r="HC137" s="10"/>
      <c r="HD137" s="10"/>
      <c r="HE137" s="10"/>
      <c r="HF137" s="10"/>
      <c r="HG137" s="10"/>
      <c r="HH137" s="10"/>
      <c r="HI137" s="10"/>
      <c r="HJ137" s="10"/>
      <c r="HK137" s="10"/>
      <c r="HL137" s="10"/>
      <c r="HM137" s="10"/>
      <c r="HN137" s="10"/>
      <c r="HO137" s="10"/>
      <c r="HP137" s="10"/>
      <c r="HQ137" s="10"/>
      <c r="HR137" s="10"/>
      <c r="HS137" s="10"/>
      <c r="HT137" s="10"/>
      <c r="HU137" s="10"/>
      <c r="HV137" s="10"/>
      <c r="HW137" s="10"/>
      <c r="HX137" s="10"/>
      <c r="HY137" s="10"/>
      <c r="HZ137" s="10"/>
      <c r="IA137" s="10"/>
      <c r="IB137" s="10"/>
      <c r="IC137" s="10"/>
      <c r="ID137"/>
      <c r="IE137"/>
      <c r="IF137"/>
      <c r="IG137"/>
      <c r="IH137"/>
      <c r="II137"/>
      <c r="IJ137"/>
      <c r="IK137"/>
      <c r="IL137"/>
      <c r="IM137"/>
      <c r="IN137"/>
      <c r="IO137"/>
      <c r="IP137"/>
      <c r="IQ137"/>
      <c r="IR137"/>
      <c r="IS137"/>
      <c r="IT137"/>
      <c r="IU137"/>
      <c r="IV137"/>
    </row>
    <row r="138" spans="1:256" s="9" customFormat="1" ht="12.75">
      <c r="A138" s="1"/>
      <c r="B138" s="2" t="str">
        <f>IF(C138&lt;='入力シート'!G3,VLOOKUP(ROW(B138)-1,grp_予想時間算出シート_順番時間種別,5,0)," ")</f>
        <v>3ch イエティ</v>
      </c>
      <c r="C138" s="6">
        <f>IF(VLOOKUP(ROW(C138)-1,grp_予想時間算出シート_順番時間種別,2,0)&lt;='入力シート'!G3,VLOOKUP(ROW(C138)-1,grp_予想時間算出シート_順番時間種別,2,0)," ")</f>
        <v>39452.297962242854</v>
      </c>
      <c r="D138" s="7" t="str">
        <f>IF(C138&lt;='入力シート'!G3,"-"," ")</f>
        <v>-</v>
      </c>
      <c r="E138" s="6">
        <f>IF(C138&lt;='入力シート'!G3,VLOOKUP(ROW(E138)-1,grp_予想時間算出シート_順番時間種別,6,0)," ")</f>
        <v>39452.30004557619</v>
      </c>
      <c r="F138" s="11" t="str">
        <f>IF(C138&lt;='入力シート'!G3,VLOOKUP(ROW(F138)-1,grp_予想時間算出シート_順番時間種別,4,0)," ")</f>
        <v>Y</v>
      </c>
      <c r="FY138" s="10"/>
      <c r="FZ138" s="10"/>
      <c r="GA138" s="10"/>
      <c r="GB138" s="10"/>
      <c r="GC138" s="10"/>
      <c r="GD138" s="10"/>
      <c r="GE138" s="10"/>
      <c r="GF138" s="10"/>
      <c r="GG138" s="10"/>
      <c r="GH138" s="10"/>
      <c r="GI138" s="10"/>
      <c r="GJ138" s="10"/>
      <c r="GK138" s="10"/>
      <c r="GL138" s="10"/>
      <c r="GM138" s="10"/>
      <c r="GN138" s="10"/>
      <c r="GO138" s="10"/>
      <c r="GP138" s="10"/>
      <c r="GQ138" s="10"/>
      <c r="GR138" s="10"/>
      <c r="GS138" s="10"/>
      <c r="GT138" s="10"/>
      <c r="GU138" s="10"/>
      <c r="GV138" s="10"/>
      <c r="GW138" s="10"/>
      <c r="GX138" s="10"/>
      <c r="GY138" s="10"/>
      <c r="GZ138" s="10"/>
      <c r="HA138" s="10"/>
      <c r="HB138" s="10"/>
      <c r="HC138" s="10"/>
      <c r="HD138" s="10"/>
      <c r="HE138" s="10"/>
      <c r="HF138" s="10"/>
      <c r="HG138" s="10"/>
      <c r="HH138" s="10"/>
      <c r="HI138" s="10"/>
      <c r="HJ138" s="10"/>
      <c r="HK138" s="10"/>
      <c r="HL138" s="10"/>
      <c r="HM138" s="10"/>
      <c r="HN138" s="10"/>
      <c r="HO138" s="10"/>
      <c r="HP138" s="10"/>
      <c r="HQ138" s="10"/>
      <c r="HR138" s="10"/>
      <c r="HS138" s="10"/>
      <c r="HT138" s="10"/>
      <c r="HU138" s="10"/>
      <c r="HV138" s="10"/>
      <c r="HW138" s="10"/>
      <c r="HX138" s="10"/>
      <c r="HY138" s="10"/>
      <c r="HZ138" s="10"/>
      <c r="IA138" s="10"/>
      <c r="IB138" s="10"/>
      <c r="IC138" s="10"/>
      <c r="ID138"/>
      <c r="IE138"/>
      <c r="IF138"/>
      <c r="IG138"/>
      <c r="IH138"/>
      <c r="II138"/>
      <c r="IJ138"/>
      <c r="IK138"/>
      <c r="IL138"/>
      <c r="IM138"/>
      <c r="IN138"/>
      <c r="IO138"/>
      <c r="IP138"/>
      <c r="IQ138"/>
      <c r="IR138"/>
      <c r="IS138"/>
      <c r="IT138"/>
      <c r="IU138"/>
      <c r="IV138"/>
    </row>
    <row r="139" spans="1:256" s="9" customFormat="1" ht="12.75">
      <c r="A139" s="1"/>
      <c r="B139" s="2" t="str">
        <f>IF(C139&lt;='入力シート'!G3,VLOOKUP(ROW(B139)-1,grp_予想時間算出シート_順番時間種別,5,0)," ")</f>
        <v>3ch プレインドラゴン</v>
      </c>
      <c r="C139" s="6">
        <f>IF(VLOOKUP(ROW(C139)-1,grp_予想時間算出シート_順番時間種別,2,0)&lt;='入力シート'!G3,VLOOKUP(ROW(C139)-1,grp_予想時間算出シート_順番時間種別,2,0)," ")</f>
        <v>39452.33764932716</v>
      </c>
      <c r="D139" s="7" t="str">
        <f>IF(C139&lt;='入力シート'!G3,"-"," ")</f>
        <v>-</v>
      </c>
      <c r="E139" s="6">
        <f>IF(C139&lt;='入力シート'!G3,VLOOKUP(ROW(E139)-1,grp_予想時間算出シート_順番時間種別,6,0)," ")</f>
        <v>39452.34251043827</v>
      </c>
      <c r="F139" s="11" t="str">
        <f>IF(C139&lt;='入力シート'!G3,VLOOKUP(ROW(F139)-1,grp_予想時間算出シート_順番時間種別,4,0)," ")</f>
        <v>P</v>
      </c>
      <c r="FY139" s="10"/>
      <c r="FZ139" s="10"/>
      <c r="GA139" s="10"/>
      <c r="GB139" s="10"/>
      <c r="GC139" s="10"/>
      <c r="GD139" s="10"/>
      <c r="GE139" s="10"/>
      <c r="GF139" s="10"/>
      <c r="GG139" s="10"/>
      <c r="GH139" s="10"/>
      <c r="GI139" s="10"/>
      <c r="GJ139" s="10"/>
      <c r="GK139" s="10"/>
      <c r="GL139" s="10"/>
      <c r="GM139" s="10"/>
      <c r="GN139" s="10"/>
      <c r="GO139" s="10"/>
      <c r="GP139" s="10"/>
      <c r="GQ139" s="10"/>
      <c r="GR139" s="10"/>
      <c r="GS139" s="10"/>
      <c r="GT139" s="10"/>
      <c r="GU139" s="10"/>
      <c r="GV139" s="10"/>
      <c r="GW139" s="10"/>
      <c r="GX139" s="10"/>
      <c r="GY139" s="10"/>
      <c r="GZ139" s="10"/>
      <c r="HA139" s="10"/>
      <c r="HB139" s="10"/>
      <c r="HC139" s="10"/>
      <c r="HD139" s="10"/>
      <c r="HE139" s="10"/>
      <c r="HF139" s="10"/>
      <c r="HG139" s="10"/>
      <c r="HH139" s="10"/>
      <c r="HI139" s="10"/>
      <c r="HJ139" s="10"/>
      <c r="HK139" s="10"/>
      <c r="HL139" s="10"/>
      <c r="HM139" s="10"/>
      <c r="HN139" s="10"/>
      <c r="HO139" s="10"/>
      <c r="HP139" s="10"/>
      <c r="HQ139" s="10"/>
      <c r="HR139" s="10"/>
      <c r="HS139" s="10"/>
      <c r="HT139" s="10"/>
      <c r="HU139" s="10"/>
      <c r="HV139" s="10"/>
      <c r="HW139" s="10"/>
      <c r="HX139" s="10"/>
      <c r="HY139" s="10"/>
      <c r="HZ139" s="10"/>
      <c r="IA139" s="10"/>
      <c r="IB139" s="10"/>
      <c r="IC139" s="10"/>
      <c r="ID139"/>
      <c r="IE139"/>
      <c r="IF139"/>
      <c r="IG139"/>
      <c r="IH139"/>
      <c r="II139"/>
      <c r="IJ139"/>
      <c r="IK139"/>
      <c r="IL139"/>
      <c r="IM139"/>
      <c r="IN139"/>
      <c r="IO139"/>
      <c r="IP139"/>
      <c r="IQ139"/>
      <c r="IR139"/>
      <c r="IS139"/>
      <c r="IT139"/>
      <c r="IU139"/>
      <c r="IV139"/>
    </row>
    <row r="140" spans="1:256" s="9" customFormat="1" ht="12.75">
      <c r="A140" s="1"/>
      <c r="B140" s="2" t="str">
        <f>IF(C140&lt;='入力シート'!G3,VLOOKUP(ROW(B140)-1,grp_予想時間算出シート_順番時間種別,5,0)," ")</f>
        <v>6ch イエティ</v>
      </c>
      <c r="C140" s="6">
        <f>IF(VLOOKUP(ROW(C140)-1,grp_予想時間算出シート_順番時間種別,2,0)&lt;='入力シート'!G3,VLOOKUP(ROW(C140)-1,grp_予想時間算出シート_順番時間種別,2,0)," ")</f>
        <v>39452.379936226345</v>
      </c>
      <c r="D140" s="7" t="str">
        <f>IF(C140&lt;='入力シート'!G3,"-"," ")</f>
        <v>-</v>
      </c>
      <c r="E140" s="6">
        <f>IF(C140&lt;='入力シート'!G3,VLOOKUP(ROW(E140)-1,grp_予想時間算出シート_順番時間種別,6,0)," ")</f>
        <v>39452.380977893015</v>
      </c>
      <c r="F140" s="11" t="str">
        <f>IF(C140&lt;='入力シート'!G3,VLOOKUP(ROW(F140)-1,grp_予想時間算出シート_順番時間種別,4,0)," ")</f>
        <v>Y</v>
      </c>
      <c r="FY140" s="10"/>
      <c r="FZ140" s="10"/>
      <c r="GA140" s="10"/>
      <c r="GB140" s="10"/>
      <c r="GC140" s="10"/>
      <c r="GD140" s="10"/>
      <c r="GE140" s="10"/>
      <c r="GF140" s="10"/>
      <c r="GG140" s="10"/>
      <c r="GH140" s="10"/>
      <c r="GI140" s="10"/>
      <c r="GJ140" s="10"/>
      <c r="GK140" s="10"/>
      <c r="GL140" s="10"/>
      <c r="GM140" s="10"/>
      <c r="GN140" s="10"/>
      <c r="GO140" s="10"/>
      <c r="GP140" s="10"/>
      <c r="GQ140" s="10"/>
      <c r="GR140" s="10"/>
      <c r="GS140" s="10"/>
      <c r="GT140" s="10"/>
      <c r="GU140" s="10"/>
      <c r="GV140" s="10"/>
      <c r="GW140" s="10"/>
      <c r="GX140" s="10"/>
      <c r="GY140" s="10"/>
      <c r="GZ140" s="10"/>
      <c r="HA140" s="10"/>
      <c r="HB140" s="10"/>
      <c r="HC140" s="10"/>
      <c r="HD140" s="10"/>
      <c r="HE140" s="10"/>
      <c r="HF140" s="10"/>
      <c r="HG140" s="10"/>
      <c r="HH140" s="10"/>
      <c r="HI140" s="10"/>
      <c r="HJ140" s="10"/>
      <c r="HK140" s="10"/>
      <c r="HL140" s="10"/>
      <c r="HM140" s="10"/>
      <c r="HN140" s="10"/>
      <c r="HO140" s="10"/>
      <c r="HP140" s="10"/>
      <c r="HQ140" s="10"/>
      <c r="HR140" s="10"/>
      <c r="HS140" s="10"/>
      <c r="HT140" s="10"/>
      <c r="HU140" s="10"/>
      <c r="HV140" s="10"/>
      <c r="HW140" s="10"/>
      <c r="HX140" s="10"/>
      <c r="HY140" s="10"/>
      <c r="HZ140" s="10"/>
      <c r="IA140" s="10"/>
      <c r="IB140" s="10"/>
      <c r="IC140" s="10"/>
      <c r="ID140"/>
      <c r="IE140"/>
      <c r="IF140"/>
      <c r="IG140"/>
      <c r="IH140"/>
      <c r="II140"/>
      <c r="IJ140"/>
      <c r="IK140"/>
      <c r="IL140"/>
      <c r="IM140"/>
      <c r="IN140"/>
      <c r="IO140"/>
      <c r="IP140"/>
      <c r="IQ140"/>
      <c r="IR140"/>
      <c r="IS140"/>
      <c r="IT140"/>
      <c r="IU140"/>
      <c r="IV140"/>
    </row>
    <row r="141" spans="1:256" s="10" customFormat="1" ht="12.75">
      <c r="A141" s="1"/>
      <c r="B141" s="2" t="str">
        <f>IF(C141&lt;='入力シート'!G3,VLOOKUP(ROW(B141)-1,grp_予想時間算出シート_順番時間種別,5,0)," ")</f>
        <v>6ch プレインドラゴン</v>
      </c>
      <c r="C141" s="6">
        <f>IF(VLOOKUP(ROW(C141)-1,grp_予想時間算出シート_順番時間種別,2,0)&lt;='入力シート'!G3,VLOOKUP(ROW(C141)-1,grp_予想時間算出シート_順番時間種別,2,0)," ")</f>
        <v>39452.406047164084</v>
      </c>
      <c r="D141" s="7" t="str">
        <f>IF(C141&lt;='入力シート'!G3,"-"," ")</f>
        <v>-</v>
      </c>
      <c r="E141" s="6">
        <f>IF(C141&lt;='入力シート'!G3,VLOOKUP(ROW(E141)-1,grp_予想時間算出シート_順番時間種別,6,0)," ")</f>
        <v>39452.4109082752</v>
      </c>
      <c r="F141" s="11" t="str">
        <f>IF(C141&lt;='入力シート'!G3,VLOOKUP(ROW(F141)-1,grp_予想時間算出シート_順番時間種別,4,0)," ")</f>
        <v>P</v>
      </c>
      <c r="ID141"/>
      <c r="IE141"/>
      <c r="IF141"/>
      <c r="IG141"/>
      <c r="IH141"/>
      <c r="II141"/>
      <c r="IJ141"/>
      <c r="IK141"/>
      <c r="IL141"/>
      <c r="IM141"/>
      <c r="IN141"/>
      <c r="IO141"/>
      <c r="IP141"/>
      <c r="IQ141"/>
      <c r="IR141"/>
      <c r="IS141"/>
      <c r="IT141"/>
      <c r="IU141"/>
      <c r="IV141"/>
    </row>
    <row r="142" spans="2:6" ht="12.75">
      <c r="B142" s="2" t="str">
        <f>IF(C142&lt;='入力シート'!G3,VLOOKUP(ROW(B142)-1,grp_予想時間算出シート_順番時間種別,5,0)," ")</f>
        <v>3ch マンモス</v>
      </c>
      <c r="C142" s="6">
        <f>IF(VLOOKUP(ROW(C142)-1,grp_予想時間算出シート_順番時間種別,2,0)&lt;='入力シート'!G3,VLOOKUP(ROW(C142)-1,grp_予想時間算出シート_順番時間種別,2,0)," ")</f>
        <v>39452.720141458616</v>
      </c>
      <c r="D142" s="7" t="str">
        <f>IF(C142&lt;='入力シート'!G3,"-"," ")</f>
        <v>-</v>
      </c>
      <c r="E142" s="6">
        <f>IF(C142&lt;='入力シート'!G3,VLOOKUP(ROW(E142)-1,grp_予想時間算出シート_順番時間種別,6,0)," ")</f>
        <v>39452.72083590306</v>
      </c>
      <c r="F142" s="11" t="str">
        <f>IF(C142&lt;='入力シート'!G3,VLOOKUP(ROW(F142)-1,grp_予想時間算出シート_順番時間種別,4,0)," ")</f>
        <v>Ma</v>
      </c>
    </row>
    <row r="143" spans="2:6" ht="12.75">
      <c r="B143" s="2" t="str">
        <f>IF(C143&lt;='入力シート'!G3,VLOOKUP(ROW(B143)-1,grp_予想時間算出シート_順番時間種別,5,0)," ")</f>
        <v>4ch イエティ</v>
      </c>
      <c r="C143" s="6">
        <f>IF(VLOOKUP(ROW(C143)-1,grp_予想時間算出シート_順番時間種別,2,0)&lt;='入力シート'!G3,VLOOKUP(ROW(C143)-1,grp_予想時間算出シート_順番時間種別,2,0)," ")</f>
        <v>39452.74549647311</v>
      </c>
      <c r="D143" s="7" t="str">
        <f>IF(C143&lt;='入力シート'!G3,"-"," ")</f>
        <v>-</v>
      </c>
      <c r="E143" s="6">
        <f>IF(C143&lt;='入力シート'!G3,VLOOKUP(ROW(E143)-1,grp_予想時間算出シート_順番時間種別,6,0)," ")</f>
        <v>39452.74653813978</v>
      </c>
      <c r="F143" s="11" t="str">
        <f>IF(C143&lt;='入力シート'!G3,VLOOKUP(ROW(F143)-1,grp_予想時間算出シート_順番時間種別,4,0)," ")</f>
        <v>Y</v>
      </c>
    </row>
    <row r="144" spans="2:6" ht="12.75">
      <c r="B144" s="2" t="str">
        <f>IF(C144&lt;='入力シート'!G3,VLOOKUP(ROW(B144)-1,grp_予想時間算出シート_順番時間種別,5,0)," ")</f>
        <v>4ch プレインドラゴン</v>
      </c>
      <c r="C144" s="6">
        <f>IF(VLOOKUP(ROW(C144)-1,grp_予想時間算出シート_順番時間種別,2,0)&lt;='入力シート'!G3,VLOOKUP(ROW(C144)-1,grp_予想時間算出シート_順番時間種別,2,0)," ")</f>
        <v>39452.77822763117</v>
      </c>
      <c r="D144" s="7" t="str">
        <f>IF(C144&lt;='入力シート'!G3,"-"," ")</f>
        <v>-</v>
      </c>
      <c r="E144" s="6">
        <f>IF(C144&lt;='入力シート'!G3,VLOOKUP(ROW(E144)-1,grp_予想時間算出シート_順番時間種別,6,0)," ")</f>
        <v>39452.78308874228</v>
      </c>
      <c r="F144" s="11" t="str">
        <f>IF(C144&lt;='入力シート'!G3,VLOOKUP(ROW(F144)-1,grp_予想時間算出シート_順番時間種別,4,0)," ")</f>
        <v>P</v>
      </c>
    </row>
    <row r="145" spans="2:6" ht="12.75">
      <c r="B145" s="2" t="str">
        <f>IF(C145&lt;='入力シート'!G3,VLOOKUP(ROW(B145)-1,grp_予想時間算出シート_順番時間種別,5,0)," ")</f>
        <v>1ch イエティ</v>
      </c>
      <c r="C145" s="6">
        <f>IF(VLOOKUP(ROW(C145)-1,grp_予想時間算出シート_順番時間種別,2,0)&lt;='入力シート'!G3,VLOOKUP(ROW(C145)-1,grp_予想時間算出シート_順番時間種別,2,0)," ")</f>
        <v>39452.89711399496</v>
      </c>
      <c r="D145" s="7" t="str">
        <f>IF(C145&lt;='入力シート'!G3,"-"," ")</f>
        <v>-</v>
      </c>
      <c r="E145" s="6">
        <f>IF(C145&lt;='入力シート'!G3,VLOOKUP(ROW(E145)-1,grp_予想時間算出シート_順番時間種別,6,0)," ")</f>
        <v>39452.89815566163</v>
      </c>
      <c r="F145" s="11" t="str">
        <f>IF(C145&lt;='入力シート'!G3,VLOOKUP(ROW(F145)-1,grp_予想時間算出シート_順番時間種別,4,0)," ")</f>
        <v>Y</v>
      </c>
    </row>
    <row r="146" spans="2:6" ht="12.75">
      <c r="B146" s="2" t="str">
        <f>IF(C146&lt;='入力シート'!G3,VLOOKUP(ROW(B146)-1,grp_予想時間算出シート_順番時間種別,5,0)," ")</f>
        <v>1ch プレインドラゴン</v>
      </c>
      <c r="C146" s="6">
        <f>IF(VLOOKUP(ROW(C146)-1,grp_予想時間算出シート_順番時間種別,2,0)&lt;='入力シート'!G3,VLOOKUP(ROW(C146)-1,grp_予想時間算出シート_順番時間種別,2,0)," ")</f>
        <v>39452.92530826603</v>
      </c>
      <c r="D146" s="7" t="str">
        <f>IF(C146&lt;='入力シート'!G3,"-"," ")</f>
        <v>-</v>
      </c>
      <c r="E146" s="6">
        <f>IF(C146&lt;='入力シート'!G3,VLOOKUP(ROW(E146)-1,grp_予想時間算出シート_順番時間種別,6,0)," ")</f>
        <v>39452.93016937714</v>
      </c>
      <c r="F146" s="11" t="str">
        <f>IF(C146&lt;='入力シート'!G3,VLOOKUP(ROW(F146)-1,grp_予想時間算出シート_順番時間種別,4,0)," ")</f>
        <v>P</v>
      </c>
    </row>
    <row r="147" spans="2:6" ht="12.75">
      <c r="B147" s="2" t="str">
        <f>IF(C147&lt;='入力シート'!G3,VLOOKUP(ROW(B147)-1,grp_予想時間算出シート_順番時間種別,5,0)," ")</f>
        <v>6ch マンモス</v>
      </c>
      <c r="C147" s="6">
        <f>IF(VLOOKUP(ROW(C147)-1,grp_予想時間算出シート_順番時間種別,2,0)&lt;='入力シート'!G3,VLOOKUP(ROW(C147)-1,grp_予想時間算出シート_順番時間種別,2,0)," ")</f>
        <v>39452.93428819947</v>
      </c>
      <c r="D147" s="7" t="str">
        <f>IF(C147&lt;='入力シート'!G3,"-"," ")</f>
        <v>-</v>
      </c>
      <c r="E147" s="6">
        <f>IF(C147&lt;='入力シート'!G3,VLOOKUP(ROW(E147)-1,grp_予想時間算出シート_順番時間種別,6,0)," ")</f>
        <v>39452.934982643914</v>
      </c>
      <c r="F147" s="11" t="str">
        <f>IF(C147&lt;='入力シート'!G3,VLOOKUP(ROW(F147)-1,grp_予想時間算出シート_順番時間種別,4,0)," ")</f>
        <v>Ma</v>
      </c>
    </row>
    <row r="148" spans="2:6" ht="12.75">
      <c r="B148" s="2" t="str">
        <f>IF(C148&lt;='入力シート'!G3,VLOOKUP(ROW(B148)-1,grp_予想時間算出シート_順番時間種別,5,0)," ")</f>
        <v>1ch マンモス</v>
      </c>
      <c r="C148" s="6">
        <f>IF(VLOOKUP(ROW(C148)-1,grp_予想時間算出シート_順番時間種別,2,0)&lt;='入力シート'!G3,VLOOKUP(ROW(C148)-1,grp_予想時間算出シート_順番時間種別,2,0)," ")</f>
        <v>39452.99374570648</v>
      </c>
      <c r="D148" s="7" t="str">
        <f>IF(C148&lt;='入力シート'!G3,"-"," ")</f>
        <v>-</v>
      </c>
      <c r="E148" s="6">
        <f>IF(C148&lt;='入力シート'!G3,VLOOKUP(ROW(E148)-1,grp_予想時間算出シート_順番時間種別,6,0)," ")</f>
        <v>39452.99444015093</v>
      </c>
      <c r="F148" s="11" t="str">
        <f>IF(C148&lt;='入力シート'!G3,VLOOKUP(ROW(F148)-1,grp_予想時間算出シート_順番時間種別,4,0)," ")</f>
        <v>Ma</v>
      </c>
    </row>
    <row r="149" spans="2:6" ht="12.75">
      <c r="B149" s="2" t="str">
        <f>IF(C149&lt;='入力シート'!G3,VLOOKUP(ROW(B149)-1,grp_予想時間算出シート_順番時間種別,5,0)," ")</f>
        <v>2ch イエティ</v>
      </c>
      <c r="C149" s="6">
        <f>IF(VLOOKUP(ROW(C149)-1,grp_予想時間算出シート_順番時間種別,2,0)&lt;='入力シート'!G3,VLOOKUP(ROW(C149)-1,grp_予想時間算出シート_順番時間種別,2,0)," ")</f>
        <v>39453.101197810676</v>
      </c>
      <c r="D149" s="7" t="str">
        <f>IF(C149&lt;='入力シート'!G3,"-"," ")</f>
        <v>-</v>
      </c>
      <c r="E149" s="6">
        <f>IF(C149&lt;='入力シート'!G3,VLOOKUP(ROW(E149)-1,grp_予想時間算出シート_順番時間種別,6,0)," ")</f>
        <v>39453.10328114401</v>
      </c>
      <c r="F149" s="11" t="str">
        <f>IF(C149&lt;='入力シート'!G3,VLOOKUP(ROW(F149)-1,grp_予想時間算出シート_順番時間種別,4,0)," ")</f>
        <v>Y</v>
      </c>
    </row>
    <row r="150" spans="2:6" ht="12.75">
      <c r="B150" s="2" t="str">
        <f>IF(C150&lt;='入力シート'!G3,VLOOKUP(ROW(B150)-1,grp_予想時間算出シート_順番時間種別,5,0)," ")</f>
        <v>2ch プレインドラゴン</v>
      </c>
      <c r="C150" s="6">
        <f>IF(VLOOKUP(ROW(C150)-1,grp_予想時間算出シート_順番時間種別,2,0)&lt;='入力シート'!G3,VLOOKUP(ROW(C150)-1,grp_予想時間算出シート_順番時間種別,2,0)," ")</f>
        <v>39453.13113969766</v>
      </c>
      <c r="D150" s="7" t="str">
        <f>IF(C150&lt;='入力シート'!G3,"-"," ")</f>
        <v>-</v>
      </c>
      <c r="E150" s="6">
        <f>IF(C150&lt;='入力シート'!G3,VLOOKUP(ROW(E150)-1,grp_予想時間算出シート_順番時間種別,6,0)," ")</f>
        <v>39453.14016747544</v>
      </c>
      <c r="F150" s="11" t="str">
        <f>IF(C150&lt;='入力シート'!G3,VLOOKUP(ROW(F150)-1,grp_予想時間算出シート_順番時間種別,4,0)," ")</f>
        <v>P</v>
      </c>
    </row>
    <row r="151" spans="2:6" ht="12.75">
      <c r="B151" s="2" t="str">
        <f>IF(C151&lt;='入力シート'!G3,VLOOKUP(ROW(B151)-1,grp_予想時間算出シート_順番時間種別,5,0)," ")</f>
        <v>2ch マンモス</v>
      </c>
      <c r="C151" s="6">
        <f>IF(VLOOKUP(ROW(C151)-1,grp_予想時間算出シート_順番時間種別,2,0)&lt;='入力シート'!G3,VLOOKUP(ROW(C151)-1,grp_予想時間算出シート_順番時間種別,2,0)," ")</f>
        <v>39453.31647786284</v>
      </c>
      <c r="D151" s="7" t="str">
        <f>IF(C151&lt;='入力シート'!G3,"-"," ")</f>
        <v>-</v>
      </c>
      <c r="E151" s="6">
        <f>IF(C151&lt;='入力シート'!G3,VLOOKUP(ROW(E151)-1,grp_予想時間算出シート_順番時間種別,6,0)," ")</f>
        <v>39453.318561196174</v>
      </c>
      <c r="F151" s="11" t="str">
        <f>IF(C151&lt;='入力シート'!G3,VLOOKUP(ROW(F151)-1,grp_予想時間算出シート_順番時間種別,4,0)," ")</f>
        <v>Ma</v>
      </c>
    </row>
    <row r="152" spans="2:6" ht="12.75">
      <c r="B152" s="2" t="str">
        <f>IF(C152&lt;='入力シート'!G3,VLOOKUP(ROW(B152)-1,grp_予想時間算出シート_順番時間種別,5,0)," ")</f>
        <v>3ch イエティ</v>
      </c>
      <c r="C152" s="6">
        <f>IF(VLOOKUP(ROW(C152)-1,grp_予想時間算出シート_順番時間種別,2,0)&lt;='入力シート'!G3,VLOOKUP(ROW(C152)-1,grp_予想時間算出シート_順番時間種別,2,0)," ")</f>
        <v>39453.381198469026</v>
      </c>
      <c r="D152" s="7" t="str">
        <f>IF(C152&lt;='入力シート'!G3,"-"," ")</f>
        <v>-</v>
      </c>
      <c r="E152" s="6">
        <f>IF(C152&lt;='入力シート'!G3,VLOOKUP(ROW(E152)-1,grp_予想時間算出シート_順番時間種別,6,0)," ")</f>
        <v>39453.382240135696</v>
      </c>
      <c r="F152" s="11" t="str">
        <f>IF(C152&lt;='入力シート'!G3,VLOOKUP(ROW(F152)-1,grp_予想時間算出シート_順番時間種別,4,0)," ")</f>
        <v>Y</v>
      </c>
    </row>
    <row r="153" spans="2:6" ht="12.75">
      <c r="B153" s="2" t="str">
        <f>IF(C153&lt;='入力シート'!G3,VLOOKUP(ROW(B153)-1,grp_予想時間算出シート_順番時間種別,5,0)," ")</f>
        <v>3ch プレインドラゴン</v>
      </c>
      <c r="C153" s="6">
        <f>IF(VLOOKUP(ROW(C153)-1,grp_予想時間算出シート_順番時間種別,2,0)&lt;='入力シート'!G3,VLOOKUP(ROW(C153)-1,grp_予想時間算出シート_順番時間種別,2,0)," ")</f>
        <v>39453.42367480143</v>
      </c>
      <c r="D153" s="7" t="str">
        <f>IF(C153&lt;='入力シート'!G3,"-"," ")</f>
        <v>-</v>
      </c>
      <c r="E153" s="6">
        <f>IF(C153&lt;='入力シート'!G3,VLOOKUP(ROW(E153)-1,grp_予想時間算出シート_順番時間種別,6,0)," ")</f>
        <v>39453.42853591254</v>
      </c>
      <c r="F153" s="11" t="str">
        <f>IF(C153&lt;='入力シート'!G3,VLOOKUP(ROW(F153)-1,grp_予想時間算出シート_順番時間種別,4,0)," ")</f>
        <v>P</v>
      </c>
    </row>
    <row r="154" spans="2:6" ht="12.75">
      <c r="B154" s="2" t="str">
        <f>IF(C154&lt;='入力シート'!G3,VLOOKUP(ROW(B154)-1,grp_予想時間算出シート_順番時間種別,5,0)," ")</f>
        <v>4ch マンモス</v>
      </c>
      <c r="C154" s="6">
        <f>IF(VLOOKUP(ROW(C154)-1,grp_予想時間算出シート_順番時間種別,2,0)&lt;='入力シート'!G3,VLOOKUP(ROW(C154)-1,grp_予想時間算出シート_順番時間種別,2,0)," ")</f>
        <v>39453.522485915244</v>
      </c>
      <c r="D154" s="7" t="str">
        <f>IF(C154&lt;='入力シート'!G3,"-"," ")</f>
        <v>-</v>
      </c>
      <c r="E154" s="6">
        <f>IF(C154&lt;='入力シート'!G3,VLOOKUP(ROW(E154)-1,grp_予想時間算出シート_順番時間種別,6,0)," ")</f>
        <v>39453.52318035969</v>
      </c>
      <c r="F154" s="11" t="str">
        <f>IF(C154&lt;='入力シート'!G3,VLOOKUP(ROW(F154)-1,grp_予想時間算出シート_順番時間種別,4,0)," ")</f>
        <v>Ma</v>
      </c>
    </row>
    <row r="155" spans="2:6" ht="12.75">
      <c r="B155" s="2" t="str">
        <f>IF(C155&lt;='入力シート'!G3,VLOOKUP(ROW(B155)-1,grp_予想時間算出シート_順番時間種別,5,0)," ")</f>
        <v>地下 イフリート</v>
      </c>
      <c r="C155" s="6">
        <f>IF(VLOOKUP(ROW(C155)-1,grp_予想時間算出シート_順番時間種別,2,0)&lt;='入力シート'!G3,VLOOKUP(ROW(C155)-1,grp_予想時間算出シート_順番時間種別,2,0)," ")</f>
        <v>39453.64885416667</v>
      </c>
      <c r="D155" s="7" t="str">
        <f>IF(C155&lt;='入力シート'!G3,"-"," ")</f>
        <v>-</v>
      </c>
      <c r="E155" s="6">
        <f>IF(C155&lt;='入力シート'!G3,VLOOKUP(ROW(E155)-1,grp_予想時間算出シート_順番時間種別,6,0)," ")</f>
        <v>39453.655798611115</v>
      </c>
      <c r="F155" s="11" t="str">
        <f>IF(C155&lt;='入力シート'!G3,VLOOKUP(ROW(F155)-1,grp_予想時間算出シート_順番時間種別,4,0)," ")</f>
        <v>I</v>
      </c>
    </row>
    <row r="156" spans="2:6" ht="12.75">
      <c r="B156" s="2" t="str">
        <f>IF(C156&lt;='入力シート'!G3,VLOOKUP(ROW(B156)-1,grp_予想時間算出シート_順番時間種別,5,0)," ")</f>
        <v>5ch マンモス</v>
      </c>
      <c r="C156" s="6">
        <f>IF(VLOOKUP(ROW(C156)-1,grp_予想時間算出シート_順番時間種別,2,0)&lt;='入力シート'!G3,VLOOKUP(ROW(C156)-1,grp_予想時間算出シート_順番時間種別,2,0)," ")</f>
        <v>39453.66165007444</v>
      </c>
      <c r="D156" s="7" t="str">
        <f>IF(C156&lt;='入力シート'!G3,"-"," ")</f>
        <v>-</v>
      </c>
      <c r="E156" s="6">
        <f>IF(C156&lt;='入力シート'!G3,VLOOKUP(ROW(E156)-1,grp_予想時間算出シート_順番時間種別,6,0)," ")</f>
        <v>39453.66234451889</v>
      </c>
      <c r="F156" s="11" t="str">
        <f>IF(C156&lt;='入力シート'!G3,VLOOKUP(ROW(F156)-1,grp_予想時間算出シート_順番時間種別,4,0)," ")</f>
        <v>Ma</v>
      </c>
    </row>
    <row r="157" spans="2:6" ht="12.75">
      <c r="B157" s="2" t="str">
        <f>IF(C157&lt;='入力シート'!G3,VLOOKUP(ROW(B157)-1,grp_予想時間算出シート_順番時間種別,5,0)," ")</f>
        <v>地上 イフリート</v>
      </c>
      <c r="C157" s="6">
        <f>IF(VLOOKUP(ROW(C157)-1,grp_予想時間算出シート_順番時間種別,2,0)&lt;='入力シート'!G3,VLOOKUP(ROW(C157)-1,grp_予想時間算出シート_順番時間種別,2,0)," ")</f>
        <v>39453.669687500005</v>
      </c>
      <c r="D157" s="7" t="str">
        <f>IF(C157&lt;='入力シート'!G3,"-"," ")</f>
        <v>-</v>
      </c>
      <c r="E157" s="6">
        <f>IF(C157&lt;='入力シート'!G3,VLOOKUP(ROW(E157)-1,grp_予想時間算出シート_順番時間種別,6,0)," ")</f>
        <v>39453.67663194445</v>
      </c>
      <c r="F157" s="11" t="str">
        <f>IF(C157&lt;='入力シート'!G3,VLOOKUP(ROW(F157)-1,grp_予想時間算出シート_順番時間種別,4,0)," ")</f>
        <v>I</v>
      </c>
    </row>
    <row r="158" spans="2:6" ht="12.75">
      <c r="B158" s="2" t="str">
        <f>IF(C158&lt;='入力シート'!G3,VLOOKUP(ROW(B158)-1,grp_予想時間算出シート_順番時間種別,5,0)," ")</f>
        <v>7ch イエティ</v>
      </c>
      <c r="C158" s="6">
        <f>IF(VLOOKUP(ROW(C158)-1,grp_予想時間算出シート_順番時間種別,2,0)&lt;='入力シート'!G3,VLOOKUP(ROW(C158)-1,grp_予想時間算出シート_順番時間種別,2,0)," ")</f>
        <v>39453.74494970735</v>
      </c>
      <c r="D158" s="7" t="str">
        <f>IF(C158&lt;='入力シート'!G3,"-"," ")</f>
        <v>-</v>
      </c>
      <c r="E158" s="6">
        <f>IF(C158&lt;='入力シート'!G3,VLOOKUP(ROW(E158)-1,grp_予想時間算出シート_順番時間種別,6,0)," ")</f>
        <v>39453.74599137402</v>
      </c>
      <c r="F158" s="11" t="str">
        <f>IF(C158&lt;='入力シート'!G3,VLOOKUP(ROW(F158)-1,grp_予想時間算出シート_順番時間種別,4,0)," ")</f>
        <v>Y</v>
      </c>
    </row>
    <row r="159" spans="2:6" ht="12.75">
      <c r="B159" s="2" t="str">
        <f>IF(C159&lt;='入力シート'!G3,VLOOKUP(ROW(B159)-1,grp_予想時間算出シート_順番時間種別,5,0)," ")</f>
        <v>7ch プレインドラゴン</v>
      </c>
      <c r="C159" s="6">
        <f>IF(VLOOKUP(ROW(C159)-1,grp_予想時間算出シート_順番時間種別,2,0)&lt;='入力シート'!G3,VLOOKUP(ROW(C159)-1,grp_予想時間算出シート_順番時間種別,2,0)," ")</f>
        <v>39453.771755089525</v>
      </c>
      <c r="D159" s="7" t="str">
        <f>IF(C159&lt;='入力シート'!G3,"-"," ")</f>
        <v>-</v>
      </c>
      <c r="E159" s="6">
        <f>IF(C159&lt;='入力シート'!G3,VLOOKUP(ROW(E159)-1,grp_予想時間算出シート_順番時間種別,6,0)," ")</f>
        <v>39453.77661620064</v>
      </c>
      <c r="F159" s="11" t="str">
        <f>IF(C159&lt;='入力シート'!G3,VLOOKUP(ROW(F159)-1,grp_予想時間算出シート_順番時間種別,4,0)," ")</f>
        <v>P</v>
      </c>
    </row>
    <row r="160" spans="2:6" ht="12.75">
      <c r="B160" s="2" t="str">
        <f>IF(C160&lt;='入力シート'!G3,VLOOKUP(ROW(B160)-1,grp_予想時間算出シート_順番時間種別,5,0)," ")</f>
        <v>8ch マンモス</v>
      </c>
      <c r="C160" s="6">
        <f>IF(VLOOKUP(ROW(C160)-1,grp_予想時間算出シート_順番時間種別,2,0)&lt;='入力シート'!G3,VLOOKUP(ROW(C160)-1,grp_予想時間算出シート_順番時間種別,2,0)," ")</f>
        <v>39453.787555419214</v>
      </c>
      <c r="D160" s="7" t="str">
        <f>IF(C160&lt;='入力シート'!G3,"-"," ")</f>
        <v>-</v>
      </c>
      <c r="E160" s="6">
        <f>IF(C160&lt;='入力シート'!G3,VLOOKUP(ROW(E160)-1,grp_予想時間算出シート_順番時間種別,6,0)," ")</f>
        <v>39453.78824986366</v>
      </c>
      <c r="F160" s="11" t="str">
        <f>IF(C160&lt;='入力シート'!G3,VLOOKUP(ROW(F160)-1,grp_予想時間算出シート_順番時間種別,4,0)," ")</f>
        <v>Ma</v>
      </c>
    </row>
    <row r="161" spans="2:6" ht="12.75">
      <c r="B161" s="2" t="str">
        <f>IF(C161&lt;='入力シート'!G3,VLOOKUP(ROW(B161)-1,grp_予想時間算出シート_順番時間種別,5,0)," ")</f>
        <v>8ch イエティ</v>
      </c>
      <c r="C161" s="6">
        <f>IF(VLOOKUP(ROW(C161)-1,grp_予想時間算出シート_順番時間種別,2,0)&lt;='入力シート'!G3,VLOOKUP(ROW(C161)-1,grp_予想時間算出シート_順番時間種別,2,0)," ")</f>
        <v>39453.79298967557</v>
      </c>
      <c r="D161" s="7" t="str">
        <f>IF(C161&lt;='入力シート'!G3,"-"," ")</f>
        <v>-</v>
      </c>
      <c r="E161" s="6">
        <f>IF(C161&lt;='入力シート'!G3,VLOOKUP(ROW(E161)-1,grp_予想時間算出シート_順番時間種別,6,0)," ")</f>
        <v>39453.79403134224</v>
      </c>
      <c r="F161" s="11" t="str">
        <f>IF(C161&lt;='入力シート'!G3,VLOOKUP(ROW(F161)-1,grp_予想時間算出シート_順番時間種別,4,0)," ")</f>
        <v>Y</v>
      </c>
    </row>
    <row r="162" spans="2:6" ht="12.75">
      <c r="B162" s="2" t="str">
        <f>IF(C162&lt;='入力シート'!G3,VLOOKUP(ROW(B162)-1,grp_予想時間算出シート_順番時間種別,5,0)," ")</f>
        <v>7ch マンモス</v>
      </c>
      <c r="C162" s="6">
        <f>IF(VLOOKUP(ROW(C162)-1,grp_予想時間算出シート_順番時間種別,2,0)&lt;='入力シート'!G3,VLOOKUP(ROW(C162)-1,grp_予想時間算出シート_順番時間種別,2,0)," ")</f>
        <v>39453.80092494405</v>
      </c>
      <c r="D162" s="7" t="str">
        <f>IF(C162&lt;='入力シート'!G3,"-"," ")</f>
        <v>-</v>
      </c>
      <c r="E162" s="6">
        <f>IF(C162&lt;='入力シート'!G3,VLOOKUP(ROW(E162)-1,grp_予想時間算出シート_順番時間種別,6,0)," ")</f>
        <v>39453.8016193885</v>
      </c>
      <c r="F162" s="11" t="str">
        <f>IF(C162&lt;='入力シート'!G3,VLOOKUP(ROW(F162)-1,grp_予想時間算出シート_順番時間種別,4,0)," ")</f>
        <v>Ma</v>
      </c>
    </row>
    <row r="163" spans="2:6" ht="12.75">
      <c r="B163" s="2" t="str">
        <f>IF(C163&lt;='入力シート'!G3,VLOOKUP(ROW(B163)-1,grp_予想時間算出シート_順番時間種別,5,0)," ")</f>
        <v>8ch プレインドラゴン</v>
      </c>
      <c r="C163" s="6">
        <f>IF(VLOOKUP(ROW(C163)-1,grp_予想時間算出シート_順番時間種別,2,0)&lt;='入力シート'!G3,VLOOKUP(ROW(C163)-1,grp_予想時間算出シート_順番時間種別,2,0)," ")</f>
        <v>39453.81979505775</v>
      </c>
      <c r="D163" s="7" t="str">
        <f>IF(C163&lt;='入力シート'!G3,"-"," ")</f>
        <v>-</v>
      </c>
      <c r="E163" s="6">
        <f>IF(C163&lt;='入力シート'!G3,VLOOKUP(ROW(E163)-1,grp_予想時間算出シート_順番時間種別,6,0)," ")</f>
        <v>39453.824656168865</v>
      </c>
      <c r="F163" s="11" t="str">
        <f>IF(C163&lt;='入力シート'!G3,VLOOKUP(ROW(F163)-1,grp_予想時間算出シート_順番時間種別,4,0)," ")</f>
        <v>P</v>
      </c>
    </row>
    <row r="164" spans="2:6" ht="12.75">
      <c r="B164" s="2" t="str">
        <f>IF(C164&lt;='入力シート'!G3,VLOOKUP(ROW(B164)-1,grp_予想時間算出シート_順番時間種別,5,0)," ")</f>
        <v>5ch イエティ</v>
      </c>
      <c r="C164" s="6">
        <f>IF(VLOOKUP(ROW(C164)-1,grp_予想時間算出シート_順番時間種別,2,0)&lt;='入力シート'!G3,VLOOKUP(ROW(C164)-1,grp_予想時間算出シート_順番時間種別,2,0)," ")</f>
        <v>39453.89649055537</v>
      </c>
      <c r="D164" s="7" t="str">
        <f>IF(C164&lt;='入力シート'!G3,"-"," ")</f>
        <v>-</v>
      </c>
      <c r="E164" s="6">
        <f>IF(C164&lt;='入力シート'!G3,VLOOKUP(ROW(E164)-1,grp_予想時間算出シート_順番時間種別,6,0)," ")</f>
        <v>39453.89753222204</v>
      </c>
      <c r="F164" s="11" t="str">
        <f>IF(C164&lt;='入力シート'!G3,VLOOKUP(ROW(F164)-1,grp_予想時間算出シート_順番時間種別,4,0)," ")</f>
        <v>Y</v>
      </c>
    </row>
    <row r="165" spans="2:6" ht="12.75">
      <c r="B165" s="2" t="str">
        <f>IF(C165&lt;='入力シート'!G3,VLOOKUP(ROW(B165)-1,grp_予想時間算出シート_順番時間種別,5,0)," ")</f>
        <v>5ch プレインドラゴン</v>
      </c>
      <c r="C165" s="6">
        <f>IF(VLOOKUP(ROW(C165)-1,grp_予想時間算出シート_順番時間種別,2,0)&lt;='入力シート'!G3,VLOOKUP(ROW(C165)-1,grp_予想時間算出シート_順番時間種別,2,0)," ")</f>
        <v>39453.924684826445</v>
      </c>
      <c r="D165" s="7" t="str">
        <f>IF(C165&lt;='入力シート'!G3,"-"," ")</f>
        <v>-</v>
      </c>
      <c r="E165" s="6">
        <f>IF(C165&lt;='入力シート'!G3,VLOOKUP(ROW(E165)-1,grp_予想時間算出シート_順番時間種別,6,0)," ")</f>
        <v>39453.92954593756</v>
      </c>
      <c r="F165" s="11" t="str">
        <f>IF(C165&lt;='入力シート'!G3,VLOOKUP(ROW(F165)-1,grp_予想時間算出シート_順番時間種別,4,0)," ")</f>
        <v>P</v>
      </c>
    </row>
    <row r="166" spans="2:6" ht="12.75">
      <c r="B166" s="2" t="str">
        <f>IF(C166&lt;='入力シート'!G3,VLOOKUP(ROW(B166)-1,grp_予想時間算出シート_順番時間種別,5,0)," ")</f>
        <v>6ch イエティ</v>
      </c>
      <c r="C166" s="6">
        <f>IF(VLOOKUP(ROW(C166)-1,grp_予想時間算出シート_順番時間種別,2,0)&lt;='入力シート'!G3,VLOOKUP(ROW(C166)-1,grp_予想時間算出シート_順番時間種別,2,0)," ")</f>
        <v>39454.01927948317</v>
      </c>
      <c r="D166" s="7" t="str">
        <f>IF(C166&lt;='入力シート'!G3,"-"," ")</f>
        <v>-</v>
      </c>
      <c r="E166" s="6">
        <f>IF(C166&lt;='入力シート'!G3,VLOOKUP(ROW(E166)-1,grp_予想時間算出シート_順番時間種別,6,0)," ")</f>
        <v>39454.02032114984</v>
      </c>
      <c r="F166" s="11" t="str">
        <f>IF(C166&lt;='入力シート'!G3,VLOOKUP(ROW(F166)-1,grp_予想時間算出シート_順番時間種別,4,0)," ")</f>
        <v>Y</v>
      </c>
    </row>
    <row r="167" spans="2:6" ht="12.75">
      <c r="B167" s="2" t="str">
        <f>IF(C167&lt;='入力シート'!G3,VLOOKUP(ROW(B167)-1,grp_予想時間算出シート_順番時間種別,5,0)," ")</f>
        <v>4ch イエティ</v>
      </c>
      <c r="C167" s="6">
        <f>IF(VLOOKUP(ROW(C167)-1,grp_予想時間算出シート_順番時間種別,2,0)&lt;='入力シート'!G3,VLOOKUP(ROW(C167)-1,grp_予想時間算出シート_順番時間種別,2,0)," ")</f>
        <v>39454.01939419283</v>
      </c>
      <c r="D167" s="7" t="str">
        <f>IF(C167&lt;='入力シート'!G3,"-"," ")</f>
        <v>-</v>
      </c>
      <c r="E167" s="6">
        <f>IF(C167&lt;='入力シート'!G3,VLOOKUP(ROW(E167)-1,grp_予想時間算出シート_順番時間種別,6,0)," ")</f>
        <v>39454.0204358595</v>
      </c>
      <c r="F167" s="11" t="str">
        <f>IF(C167&lt;='入力シート'!G3,VLOOKUP(ROW(F167)-1,grp_予想時間算出シート_順番時間種別,4,0)," ")</f>
        <v>Y</v>
      </c>
    </row>
    <row r="168" spans="2:6" ht="12.75">
      <c r="B168" s="2" t="str">
        <f>IF(C168&lt;='入力シート'!G3,VLOOKUP(ROW(B168)-1,grp_予想時間算出シート_順番時間種別,5,0)," ")</f>
        <v>6ch プレインドラゴン</v>
      </c>
      <c r="C168" s="6">
        <f>IF(VLOOKUP(ROW(C168)-1,grp_予想時間算出シート_順番時間種別,2,0)&lt;='入力シート'!G3,VLOOKUP(ROW(C168)-1,grp_予想時間算出シート_順番時間種別,2,0)," ")</f>
        <v>39454.04922137015</v>
      </c>
      <c r="D168" s="7" t="str">
        <f>IF(C168&lt;='入力シート'!G3,"-"," ")</f>
        <v>-</v>
      </c>
      <c r="E168" s="6">
        <f>IF(C168&lt;='入力シート'!G3,VLOOKUP(ROW(E168)-1,grp_予想時間算出シート_順番時間種別,6,0)," ")</f>
        <v>39454.05408248126</v>
      </c>
      <c r="F168" s="11" t="str">
        <f>IF(C168&lt;='入力シート'!G3,VLOOKUP(ROW(F168)-1,grp_予想時間算出シート_順番時間種別,4,0)," ")</f>
        <v>P</v>
      </c>
    </row>
    <row r="169" spans="2:6" ht="12.75">
      <c r="B169" s="2" t="str">
        <f>IF(C169&lt;='入力シート'!G3,VLOOKUP(ROW(B169)-1,grp_予想時間算出シート_順番時間種別,5,0)," ")</f>
        <v>4ch プレインドラゴン</v>
      </c>
      <c r="C169" s="6">
        <f>IF(VLOOKUP(ROW(C169)-1,grp_予想時間算出シート_順番時間種別,2,0)&lt;='入力シート'!G3,VLOOKUP(ROW(C169)-1,grp_予想時間算出シート_順番時間種別,2,0)," ")</f>
        <v>39454.05595627714</v>
      </c>
      <c r="D169" s="7" t="str">
        <f>IF(C169&lt;='入力シート'!G3,"-"," ")</f>
        <v>-</v>
      </c>
      <c r="E169" s="6">
        <f>IF(C169&lt;='入力シート'!G3,VLOOKUP(ROW(E169)-1,grp_予想時間算出シート_順番時間種別,6,0)," ")</f>
        <v>39454.06081738825</v>
      </c>
      <c r="F169" s="11" t="str">
        <f>IF(C169&lt;='入力シート'!G3,VLOOKUP(ROW(F169)-1,grp_予想時間算出シート_順番時間種別,4,0)," ")</f>
        <v>P</v>
      </c>
    </row>
    <row r="170" spans="2:6" ht="12.75">
      <c r="B170" s="2" t="str">
        <f>IF(C170&lt;='入力シート'!G3,VLOOKUP(ROW(B170)-1,grp_予想時間算出シート_順番時間種別,5,0)," ")</f>
        <v>3ch イエティ</v>
      </c>
      <c r="C170" s="6">
        <f>IF(VLOOKUP(ROW(C170)-1,grp_予想時間算出シート_順番時間種別,2,0)&lt;='入力シート'!G3,VLOOKUP(ROW(C170)-1,grp_予想時間算出シート_順番時間種別,2,0)," ")</f>
        <v>39454.46231187564</v>
      </c>
      <c r="D170" s="7" t="str">
        <f>IF(C170&lt;='入力シート'!G3,"-"," ")</f>
        <v>-</v>
      </c>
      <c r="E170" s="6">
        <f>IF(C170&lt;='入力シート'!G3,VLOOKUP(ROW(E170)-1,grp_予想時間算出シート_順番時間種別,6,0)," ")</f>
        <v>39454.46404798675</v>
      </c>
      <c r="F170" s="11" t="str">
        <f>IF(C170&lt;='入力シート'!G3,VLOOKUP(ROW(F170)-1,grp_予想時間算出シート_順番時間種別,4,0)," ")</f>
        <v>Y</v>
      </c>
    </row>
    <row r="171" spans="2:6" ht="12.75">
      <c r="B171" s="2" t="str">
        <f>IF(C171&lt;='入力シート'!G3,VLOOKUP(ROW(B171)-1,grp_予想時間算出シート_順番時間種別,5,0)," ")</f>
        <v>3ch プレインドラゴン</v>
      </c>
      <c r="C171" s="6">
        <f>IF(VLOOKUP(ROW(C171)-1,grp_予想時間算出シート_順番時間種別,2,0)&lt;='入力シート'!G3,VLOOKUP(ROW(C171)-1,grp_予想時間算出シート_順番時間種別,2,0)," ")</f>
        <v>39454.508619111344</v>
      </c>
      <c r="D171" s="7" t="str">
        <f>IF(C171&lt;='入力シート'!G3,"-"," ")</f>
        <v>-</v>
      </c>
      <c r="E171" s="6">
        <f>IF(C171&lt;='入力シート'!G3,VLOOKUP(ROW(E171)-1,grp_予想時間算出シート_順番時間種別,6,0)," ")</f>
        <v>39454.51556355579</v>
      </c>
      <c r="F171" s="11" t="str">
        <f>IF(C171&lt;='入力シート'!G3,VLOOKUP(ROW(F171)-1,grp_予想時間算出シート_順番時間種別,4,0)," ")</f>
        <v>P</v>
      </c>
    </row>
    <row r="172" spans="2:6" ht="12.75">
      <c r="B172" s="2" t="str">
        <f>IF(C172&lt;='入力シート'!G3,VLOOKUP(ROW(B172)-1,grp_予想時間算出シート_順番時間種別,5,0)," ")</f>
        <v>3ch マンモス</v>
      </c>
      <c r="C172" s="6">
        <f>IF(VLOOKUP(ROW(C172)-1,grp_予想時間算出シート_順番時間種別,2,0)&lt;='入力シート'!G3,VLOOKUP(ROW(C172)-1,grp_予想時間算出シート_順番時間種別,2,0)," ")</f>
        <v>39454.55711916298</v>
      </c>
      <c r="D172" s="7" t="str">
        <f>IF(C172&lt;='入力シート'!G3,"-"," ")</f>
        <v>-</v>
      </c>
      <c r="E172" s="6">
        <f>IF(C172&lt;='入力シート'!G3,VLOOKUP(ROW(E172)-1,grp_予想時間算出シート_順番時間種別,6,0)," ")</f>
        <v>39454.558508051865</v>
      </c>
      <c r="F172" s="11" t="str">
        <f>IF(C172&lt;='入力シート'!G3,VLOOKUP(ROW(F172)-1,grp_予想時間算出シート_順番時間種別,4,0)," ")</f>
        <v>Ma</v>
      </c>
    </row>
    <row r="173" spans="2:6" ht="12.75">
      <c r="B173" s="2" t="str">
        <f>IF(C173&lt;='入力シート'!G3,VLOOKUP(ROW(B173)-1,grp_予想時間算出シート_順番時間種別,5,0)," ")</f>
        <v>1ch マンモス</v>
      </c>
      <c r="C173" s="6">
        <f>IF(VLOOKUP(ROW(C173)-1,grp_予想時間算出シート_順番時間種別,2,0)&lt;='入力シート'!G3,VLOOKUP(ROW(C173)-1,grp_予想時間算出シート_順番時間種別,2,0)," ")</f>
        <v>39454.568890084374</v>
      </c>
      <c r="D173" s="7" t="str">
        <f>IF(C173&lt;='入力シート'!G3,"-"," ")</f>
        <v>-</v>
      </c>
      <c r="E173" s="6">
        <f>IF(C173&lt;='入力シート'!G3,VLOOKUP(ROW(E173)-1,grp_予想時間算出シート_順番時間種別,6,0)," ")</f>
        <v>39454.57027897326</v>
      </c>
      <c r="F173" s="11" t="str">
        <f>IF(C173&lt;='入力シート'!G3,VLOOKUP(ROW(F173)-1,grp_予想時間算出シート_順番時間種別,4,0)," ")</f>
        <v>Ma</v>
      </c>
    </row>
    <row r="174" spans="2:6" ht="12.75">
      <c r="B174" s="2" t="str">
        <f>IF(C174&lt;='入力シート'!G3,VLOOKUP(ROW(B174)-1,grp_予想時間算出シート_順番時間種別,5,0)," ")</f>
        <v>2ch イエティ</v>
      </c>
      <c r="C174" s="6">
        <f>IF(VLOOKUP(ROW(C174)-1,grp_予想時間算出シート_順番時間種別,2,0)&lt;='入力シート'!G3,VLOOKUP(ROW(C174)-1,grp_予想時間算出シート_順番時間種別,2,0)," ")</f>
        <v>39454.60961043091</v>
      </c>
      <c r="D174" s="7" t="str">
        <f>IF(C174&lt;='入力シート'!G3,"-"," ")</f>
        <v>-</v>
      </c>
      <c r="E174" s="6">
        <f>IF(C174&lt;='入力シート'!G3,VLOOKUP(ROW(E174)-1,grp_予想時間算出シート_順番時間種別,6,0)," ")</f>
        <v>39454.61134654202</v>
      </c>
      <c r="F174" s="11" t="str">
        <f>IF(C174&lt;='入力シート'!G3,VLOOKUP(ROW(F174)-1,grp_予想時間算出シート_順番時間種別,4,0)," ")</f>
        <v>Y</v>
      </c>
    </row>
    <row r="175" spans="2:6" ht="12.75">
      <c r="B175" s="2" t="str">
        <f>IF(C175&lt;='入力シート'!G3,VLOOKUP(ROW(B175)-1,grp_予想時間算出シート_順番時間種別,5,0)," ")</f>
        <v>1ch イエティ</v>
      </c>
      <c r="C175" s="6">
        <f>IF(VLOOKUP(ROW(C175)-1,grp_予想時間算出シート_順番時間種別,2,0)&lt;='入力シート'!G3,VLOOKUP(ROW(C175)-1,grp_予想時間算出シート_順番時間種別,2,0)," ")</f>
        <v>39454.622352111044</v>
      </c>
      <c r="D175" s="7" t="str">
        <f>IF(C175&lt;='入力シート'!G3,"-"," ")</f>
        <v>-</v>
      </c>
      <c r="E175" s="6">
        <f>IF(C175&lt;='入力シート'!G3,VLOOKUP(ROW(E175)-1,grp_予想時間算出シート_順番時間種別,6,0)," ")</f>
        <v>39454.624088222154</v>
      </c>
      <c r="F175" s="11" t="str">
        <f>IF(C175&lt;='入力シート'!G3,VLOOKUP(ROW(F175)-1,grp_予想時間算出シート_順番時間種別,4,0)," ")</f>
        <v>Y</v>
      </c>
    </row>
    <row r="176" spans="2:6" ht="12.75">
      <c r="B176" s="2" t="str">
        <f>IF(C176&lt;='入力シート'!G3,VLOOKUP(ROW(B176)-1,grp_予想時間算出シート_順番時間種別,5,0)," ")</f>
        <v>2ch プレインドラゴン</v>
      </c>
      <c r="C176" s="6">
        <f>IF(VLOOKUP(ROW(C176)-1,grp_予想時間算出シート_順番時間種別,2,0)&lt;='入力シート'!G3,VLOOKUP(ROW(C176)-1,grp_予想時間算出シート_順番時間種別,2,0)," ")</f>
        <v>39454.64650825564</v>
      </c>
      <c r="D176" s="7" t="str">
        <f>IF(C176&lt;='入力シート'!G3,"-"," ")</f>
        <v>-</v>
      </c>
      <c r="E176" s="6">
        <f>IF(C176&lt;='入力シート'!G3,VLOOKUP(ROW(E176)-1,grp_予想時間算出シート_順番時間種別,6,0)," ")</f>
        <v>39454.653452700084</v>
      </c>
      <c r="F176" s="11" t="str">
        <f>IF(C176&lt;='入力シート'!G3,VLOOKUP(ROW(F176)-1,grp_予想時間算出シート_順番時間種別,4,0)," ")</f>
        <v>P</v>
      </c>
    </row>
    <row r="177" spans="2:6" ht="12.75">
      <c r="B177" s="2" t="str">
        <f>IF(C177&lt;='入力シート'!G3,VLOOKUP(ROW(B177)-1,grp_予想時間算出シート_順番時間種別,5,0)," ")</f>
        <v>1ch プレインドラゴン</v>
      </c>
      <c r="C177" s="6">
        <f>IF(VLOOKUP(ROW(C177)-1,grp_予想時間算出シート_順番時間種別,2,0)&lt;='入力シート'!G3,VLOOKUP(ROW(C177)-1,grp_予想時間算出シート_順番時間種別,2,0)," ")</f>
        <v>39454.65437733136</v>
      </c>
      <c r="D177" s="7" t="str">
        <f>IF(C177&lt;='入力シート'!G3,"-"," ")</f>
        <v>-</v>
      </c>
      <c r="E177" s="6">
        <f>IF(C177&lt;='入力シート'!G3,VLOOKUP(ROW(E177)-1,grp_予想時間算出シート_順番時間種別,6,0)," ")</f>
        <v>39454.661321775806</v>
      </c>
      <c r="F177" s="11" t="str">
        <f>IF(C177&lt;='入力シート'!G3,VLOOKUP(ROW(F177)-1,grp_予想時間算出シート_順番時間種別,4,0)," ")</f>
        <v>P</v>
      </c>
    </row>
    <row r="178" spans="2:6" ht="12.75">
      <c r="B178" s="2" t="str">
        <f>IF(C178&lt;='入力シート'!G3,VLOOKUP(ROW(B178)-1,grp_予想時間算出シート_順番時間種別,5,0)," ")</f>
        <v>2ch マンモス</v>
      </c>
      <c r="C178" s="6">
        <f>IF(VLOOKUP(ROW(C178)-1,grp_予想時間算出シート_順番時間種別,2,0)&lt;='入力シート'!G3,VLOOKUP(ROW(C178)-1,grp_予想時間算出シート_順番時間種別,2,0)," ")</f>
        <v>39454.94672705488</v>
      </c>
      <c r="D178" s="7" t="str">
        <f>IF(C178&lt;='入力シート'!G3,"-"," ")</f>
        <v>-</v>
      </c>
      <c r="E178" s="6">
        <f>IF(C178&lt;='入力シート'!G3,VLOOKUP(ROW(E178)-1,grp_予想時間算出シート_順番時間種別,6,0)," ")</f>
        <v>39454.947421499324</v>
      </c>
      <c r="F178" s="11" t="str">
        <f>IF(C178&lt;='入力シート'!G3,VLOOKUP(ROW(F178)-1,grp_予想時間算出シート_順番時間種別,4,0)," ")</f>
        <v>Ma</v>
      </c>
    </row>
    <row r="179" spans="2:6" ht="12.75">
      <c r="B179" s="2" t="str">
        <f>IF(C179&lt;='入力シート'!G3,VLOOKUP(ROW(B179)-1,grp_予想時間算出シート_順番時間種別,5,0)," ")</f>
        <v>6ch マンモス</v>
      </c>
      <c r="C179" s="6">
        <f>IF(VLOOKUP(ROW(C179)-1,grp_予想時間算出シート_順番時間種別,2,0)&lt;='入力シート'!G3,VLOOKUP(ROW(C179)-1,grp_予想時間算出シート_順番時間種別,2,0)," ")</f>
        <v>39455.113228377464</v>
      </c>
      <c r="D179" s="7" t="str">
        <f>IF(C179&lt;='入力シート'!G3,"-"," ")</f>
        <v>-</v>
      </c>
      <c r="E179" s="6">
        <f>IF(C179&lt;='入力シート'!G3,VLOOKUP(ROW(E179)-1,grp_予想時間算出シート_順番時間種別,6,0)," ")</f>
        <v>39455.1153117108</v>
      </c>
      <c r="F179" s="11" t="str">
        <f>IF(C179&lt;='入力シート'!G3,VLOOKUP(ROW(F179)-1,grp_予想時間算出シート_順番時間種別,4,0)," ")</f>
        <v>Ma</v>
      </c>
    </row>
    <row r="180" spans="2:6" ht="12.75">
      <c r="B180" s="2" t="str">
        <f>IF(C180&lt;='入力シート'!G3,VLOOKUP(ROW(B180)-1,grp_予想時間算出シート_順番時間種別,5,0)," ")</f>
        <v>4ch イエティ</v>
      </c>
      <c r="C180" s="6">
        <f>IF(VLOOKUP(ROW(C180)-1,grp_予想時間算出シート_順番時間種別,2,0)&lt;='入力シート'!G3,VLOOKUP(ROW(C180)-1,grp_予想時間算出シート_順番時間種別,2,0)," ")</f>
        <v>39455.2920190565</v>
      </c>
      <c r="D180" s="7" t="str">
        <f>IF(C180&lt;='入力シート'!G3,"-"," ")</f>
        <v>-</v>
      </c>
      <c r="E180" s="6">
        <f>IF(C180&lt;='入力シート'!G3,VLOOKUP(ROW(E180)-1,grp_予想時間算出シート_順番時間種別,6,0)," ")</f>
        <v>39455.29410238983</v>
      </c>
      <c r="F180" s="11" t="str">
        <f>IF(C180&lt;='入力シート'!G3,VLOOKUP(ROW(F180)-1,grp_予想時間算出シート_順番時間種別,4,0)," ")</f>
        <v>Y</v>
      </c>
    </row>
    <row r="181" spans="2:6" ht="12.75">
      <c r="B181" s="2" t="str">
        <f>IF(C181&lt;='入力シート'!G3,VLOOKUP(ROW(B181)-1,grp_予想時間算出シート_順番時間種別,5,0)," ")</f>
        <v>4ch プレインドラゴン</v>
      </c>
      <c r="C181" s="6">
        <f>IF(VLOOKUP(ROW(C181)-1,grp_予想時間算出シート_順番時間種別,2,0)&lt;='入力シート'!G3,VLOOKUP(ROW(C181)-1,grp_予想時間算出シート_順番時間種別,2,0)," ")</f>
        <v>39455.33241205557</v>
      </c>
      <c r="D181" s="7" t="str">
        <f>IF(C181&lt;='入力シート'!G3,"-"," ")</f>
        <v>-</v>
      </c>
      <c r="E181" s="6">
        <f>IF(C181&lt;='入力シート'!G3,VLOOKUP(ROW(E181)-1,grp_予想時間算出シート_順番時間種別,6,0)," ")</f>
        <v>39455.34143983335</v>
      </c>
      <c r="F181" s="11" t="str">
        <f>IF(C181&lt;='入力シート'!G3,VLOOKUP(ROW(F181)-1,grp_予想時間算出シート_順番時間種別,4,0)," ")</f>
        <v>P</v>
      </c>
    </row>
    <row r="182" spans="2:6" ht="12.75">
      <c r="B182" s="2" t="str">
        <f>IF(C182&lt;='入力シート'!G3,VLOOKUP(ROW(B182)-1,grp_予想時間算出シート_順番時間種別,5,0)," ")</f>
        <v>4ch マンモス</v>
      </c>
      <c r="C182" s="6">
        <f>IF(VLOOKUP(ROW(C182)-1,grp_予想時間算出シート_順番時間種別,2,0)&lt;='入力シート'!G3,VLOOKUP(ROW(C182)-1,grp_予想時間算出シート_順番時間種別,2,0)," ")</f>
        <v>39455.43516659923</v>
      </c>
      <c r="D182" s="7" t="str">
        <f>IF(C182&lt;='入力シート'!G3,"-"," ")</f>
        <v>-</v>
      </c>
      <c r="E182" s="6">
        <f>IF(C182&lt;='入力シート'!G3,VLOOKUP(ROW(E182)-1,grp_予想時間算出シート_順番時間種別,6,0)," ")</f>
        <v>39455.436555488115</v>
      </c>
      <c r="F182" s="11" t="str">
        <f>IF(C182&lt;='入力シート'!G3,VLOOKUP(ROW(F182)-1,grp_予想時間算出シート_順番時間種別,4,0)," ")</f>
        <v>Ma</v>
      </c>
    </row>
    <row r="183" spans="2:6" ht="12.75">
      <c r="B183" s="2" t="str">
        <f>IF(C183&lt;='入力シート'!G3,VLOOKUP(ROW(B183)-1,grp_予想時間算出シート_順番時間種別,5,0)," ")</f>
        <v>7ch マンモス</v>
      </c>
      <c r="C183" s="6">
        <f>IF(VLOOKUP(ROW(C183)-1,grp_予想時間算出シート_順番時間種別,2,0)&lt;='入力シート'!G3,VLOOKUP(ROW(C183)-1,grp_予想時間算出シート_順番時間種別,2,0)," ")</f>
        <v>39455.478965846414</v>
      </c>
      <c r="D183" s="7" t="str">
        <f>IF(C183&lt;='入力シート'!G3,"-"," ")</f>
        <v>-</v>
      </c>
      <c r="E183" s="6">
        <f>IF(C183&lt;='入力シート'!G3,VLOOKUP(ROW(E183)-1,grp_予想時間算出シート_順番時間種別,6,0)," ")</f>
        <v>39455.4803547353</v>
      </c>
      <c r="F183" s="11" t="str">
        <f>IF(C183&lt;='入力シート'!G3,VLOOKUP(ROW(F183)-1,grp_予想時間算出シート_順番時間種別,4,0)," ")</f>
        <v>Ma</v>
      </c>
    </row>
    <row r="184" spans="2:6" ht="12.75">
      <c r="B184" s="2" t="str">
        <f>IF(C184&lt;='入力シート'!G3,VLOOKUP(ROW(B184)-1,grp_予想時間算出シート_順番時間種別,5,0)," ")</f>
        <v>3ch イエティ</v>
      </c>
      <c r="C184" s="6">
        <f>IF(VLOOKUP(ROW(C184)-1,grp_予想時間算出シート_順番時間種別,2,0)&lt;='入力シート'!G3,VLOOKUP(ROW(C184)-1,grp_予想時間算出シート_順番時間種別,2,0)," ")</f>
        <v>39455.54303965496</v>
      </c>
      <c r="D184" s="7" t="str">
        <f>IF(C184&lt;='入力シート'!G3,"-"," ")</f>
        <v>-</v>
      </c>
      <c r="E184" s="6">
        <f>IF(C184&lt;='入力シート'!G3,VLOOKUP(ROW(E184)-1,grp_予想時間算出シート_順番時間種別,6,0)," ")</f>
        <v>39455.544775766066</v>
      </c>
      <c r="F184" s="11" t="str">
        <f>IF(C184&lt;='入力シート'!G3,VLOOKUP(ROW(F184)-1,grp_予想時間算出シート_順番時間種別,4,0)," ")</f>
        <v>Y</v>
      </c>
    </row>
    <row r="185" spans="2:6" ht="12.75">
      <c r="B185" s="2" t="str">
        <f>IF(C185&lt;='入力シート'!G3,VLOOKUP(ROW(B185)-1,grp_予想時間算出シート_順番時間種別,5,0)," ")</f>
        <v>3ch プレインドラゴン</v>
      </c>
      <c r="C185" s="6">
        <f>IF(VLOOKUP(ROW(C185)-1,grp_予想時間算出シート_順番時間種別,2,0)&lt;='入力シート'!G3,VLOOKUP(ROW(C185)-1,grp_予想時間算出シート_順番時間種別,2,0)," ")</f>
        <v>39455.59456667139</v>
      </c>
      <c r="D185" s="7" t="str">
        <f>IF(C185&lt;='入力シート'!G3,"-"," ")</f>
        <v>-</v>
      </c>
      <c r="E185" s="6">
        <f>IF(C185&lt;='入力シート'!G3,VLOOKUP(ROW(E185)-1,grp_予想時間算出シート_順番時間種別,6,0)," ")</f>
        <v>39455.601511115834</v>
      </c>
      <c r="F185" s="11" t="str">
        <f>IF(C185&lt;='入力シート'!G3,VLOOKUP(ROW(F185)-1,grp_予想時間算出シート_順番時間種別,4,0)," ")</f>
        <v>P</v>
      </c>
    </row>
    <row r="186" spans="2:6" ht="12.75">
      <c r="B186" s="2" t="str">
        <f>IF(C186&lt;='入力シート'!G3,VLOOKUP(ROW(B186)-1,grp_予想時間算出シート_順番時間種別,5,0)," ")</f>
        <v>7ch イエティ</v>
      </c>
      <c r="C186" s="6">
        <f>IF(VLOOKUP(ROW(C186)-1,grp_予想時間算出シート_順番時間種別,2,0)&lt;='入力シート'!G3,VLOOKUP(ROW(C186)-1,grp_予想時間算出シート_順番時間種別,2,0)," ")</f>
        <v>39455.611114953004</v>
      </c>
      <c r="D186" s="7" t="str">
        <f>IF(C186&lt;='入力シート'!G3,"-"," ")</f>
        <v>-</v>
      </c>
      <c r="E186" s="6">
        <f>IF(C186&lt;='入力シート'!G3,VLOOKUP(ROW(E186)-1,grp_予想時間算出シート_順番時間種別,6,0)," ")</f>
        <v>39455.612851064114</v>
      </c>
      <c r="F186" s="11" t="str">
        <f>IF(C186&lt;='入力シート'!G3,VLOOKUP(ROW(F186)-1,grp_予想時間算出シート_順番時間種別,4,0)," ")</f>
        <v>Y</v>
      </c>
    </row>
    <row r="187" spans="2:6" ht="12.75">
      <c r="B187" s="2" t="str">
        <f>IF(C187&lt;='入力シート'!G3,VLOOKUP(ROW(B187)-1,grp_予想時間算出シート_順番時間種別,5,0)," ")</f>
        <v>5ch イエティ</v>
      </c>
      <c r="C187" s="6">
        <f>IF(VLOOKUP(ROW(C187)-1,grp_予想時間算出シート_順番時間種別,2,0)&lt;='入力シート'!G3,VLOOKUP(ROW(C187)-1,grp_予想時間算出シート_順番時間種別,2,0)," ")</f>
        <v>39455.62162512824</v>
      </c>
      <c r="D187" s="7" t="str">
        <f>IF(C187&lt;='入力シート'!G3,"-"," ")</f>
        <v>-</v>
      </c>
      <c r="E187" s="6">
        <f>IF(C187&lt;='入力シート'!G3,VLOOKUP(ROW(E187)-1,grp_予想時間算出シート_順番時間種別,6,0)," ")</f>
        <v>39455.62336123935</v>
      </c>
      <c r="F187" s="11" t="str">
        <f>IF(C187&lt;='入力シート'!G3,VLOOKUP(ROW(F187)-1,grp_予想時間算出シート_順番時間種別,4,0)," ")</f>
        <v>Y</v>
      </c>
    </row>
    <row r="188" spans="2:6" ht="12.75">
      <c r="B188" s="2" t="str">
        <f>IF(C188&lt;='入力シート'!G3,VLOOKUP(ROW(B188)-1,grp_予想時間算出シート_順番時間種別,5,0)," ")</f>
        <v>7ch プレインドラゴン</v>
      </c>
      <c r="C188" s="6">
        <f>IF(VLOOKUP(ROW(C188)-1,grp_予想時間算出シート_順番時間種別,2,0)&lt;='入力シート'!G3,VLOOKUP(ROW(C188)-1,grp_予想時間算出シート_順番時間種別,2,0)," ")</f>
        <v>39455.64175128443</v>
      </c>
      <c r="D188" s="7" t="str">
        <f>IF(C188&lt;='入力シート'!G3,"-"," ")</f>
        <v>-</v>
      </c>
      <c r="E188" s="6">
        <f>IF(C188&lt;='入力シート'!G3,VLOOKUP(ROW(E188)-1,grp_予想時間算出シート_順番時間種別,6,0)," ")</f>
        <v>39455.64869572887</v>
      </c>
      <c r="F188" s="11" t="str">
        <f>IF(C188&lt;='入力シート'!G3,VLOOKUP(ROW(F188)-1,grp_予想時間算出シート_順番時間種別,4,0)," ")</f>
        <v>P</v>
      </c>
    </row>
    <row r="189" spans="2:6" ht="12.75">
      <c r="B189" s="2" t="str">
        <f>IF(C189&lt;='入力シート'!G3,VLOOKUP(ROW(B189)-1,grp_予想時間算出シート_順番時間種別,5,0)," ")</f>
        <v>5ch プレインドラゴン</v>
      </c>
      <c r="C189" s="6">
        <f>IF(VLOOKUP(ROW(C189)-1,grp_予想時間算出シート_順番時間種別,2,0)&lt;='入力シート'!G3,VLOOKUP(ROW(C189)-1,grp_予想時間算出シート_順番時間種別,2,0)," ")</f>
        <v>39455.653650348555</v>
      </c>
      <c r="D189" s="7" t="str">
        <f>IF(C189&lt;='入力シート'!G3,"-"," ")</f>
        <v>-</v>
      </c>
      <c r="E189" s="6">
        <f>IF(C189&lt;='入力シート'!G3,VLOOKUP(ROW(E189)-1,grp_予想時間算出シート_順番時間種別,6,0)," ")</f>
        <v>39455.660594793</v>
      </c>
      <c r="F189" s="11" t="str">
        <f>IF(C189&lt;='入力シート'!G3,VLOOKUP(ROW(F189)-1,grp_予想時間算出シート_順番時間種別,4,0)," ")</f>
        <v>P</v>
      </c>
    </row>
    <row r="190" spans="2:6" ht="12.75">
      <c r="B190" s="2" t="str">
        <f>IF(C190&lt;='入力シート'!G3,VLOOKUP(ROW(B190)-1,grp_予想時間算出シート_順番時間種別,5,0)," ")</f>
        <v>6ch イエティ</v>
      </c>
      <c r="C190" s="6">
        <f>IF(VLOOKUP(ROW(C190)-1,grp_予想時間算出シート_順番時間種別,2,0)&lt;='入力シート'!G3,VLOOKUP(ROW(C190)-1,grp_予想時間算出シート_順番時間種別,2,0)," ")</f>
        <v>39455.6569844384</v>
      </c>
      <c r="D190" s="7" t="str">
        <f>IF(C190&lt;='入力シート'!G3,"-"," ")</f>
        <v>-</v>
      </c>
      <c r="E190" s="6">
        <f>IF(C190&lt;='入力シート'!G3,VLOOKUP(ROW(E190)-1,grp_予想時間算出シート_順番時間種別,6,0)," ")</f>
        <v>39455.65872054951</v>
      </c>
      <c r="F190" s="11" t="str">
        <f>IF(C190&lt;='入力シート'!G3,VLOOKUP(ROW(F190)-1,grp_予想時間算出シート_順番時間種別,4,0)," ")</f>
        <v>Y</v>
      </c>
    </row>
    <row r="191" spans="2:6" ht="12.75">
      <c r="B191" s="2" t="str">
        <f>IF(C191&lt;='入力シート'!G3,VLOOKUP(ROW(B191)-1,grp_予想時間算出シート_順番時間種別,5,0)," ")</f>
        <v>8ch イエティ</v>
      </c>
      <c r="C191" s="6">
        <f>IF(VLOOKUP(ROW(C191)-1,grp_予想時間算出シート_順番時間種別,2,0)&lt;='入力シート'!G3,VLOOKUP(ROW(C191)-1,grp_予想時間算出シート_順番時間種別,2,0)," ")</f>
        <v>39455.66713358264</v>
      </c>
      <c r="D191" s="7" t="str">
        <f>IF(C191&lt;='入力シート'!G3,"-"," ")</f>
        <v>-</v>
      </c>
      <c r="E191" s="6">
        <f>IF(C191&lt;='入力シート'!G3,VLOOKUP(ROW(E191)-1,grp_予想時間算出シート_順番時間種別,6,0)," ")</f>
        <v>39455.66886969375</v>
      </c>
      <c r="F191" s="11" t="str">
        <f>IF(C191&lt;='入力シート'!G3,VLOOKUP(ROW(F191)-1,grp_予想時間算出シート_順番時間種別,4,0)," ")</f>
        <v>Y</v>
      </c>
    </row>
    <row r="192" spans="2:6" ht="12.75">
      <c r="B192" s="2" t="str">
        <f>IF(C192&lt;='入力シート'!G3,VLOOKUP(ROW(B192)-1,grp_予想時間算出シート_順番時間種別,5,0)," ")</f>
        <v>6ch プレインドラゴン</v>
      </c>
      <c r="C192" s="6">
        <f>IF(VLOOKUP(ROW(C192)-1,grp_予想時間算出シート_順番時間種別,2,0)&lt;='入力シート'!G3,VLOOKUP(ROW(C192)-1,grp_予想時間算出シート_順番時間種別,2,0)," ")</f>
        <v>39455.690757263124</v>
      </c>
      <c r="D192" s="7" t="str">
        <f>IF(C192&lt;='入力シート'!G3,"-"," ")</f>
        <v>-</v>
      </c>
      <c r="E192" s="6">
        <f>IF(C192&lt;='入力シート'!G3,VLOOKUP(ROW(E192)-1,grp_予想時間算出シート_順番時間種別,6,0)," ")</f>
        <v>39455.69770170757</v>
      </c>
      <c r="F192" s="11" t="str">
        <f>IF(C192&lt;='入力シート'!G3,VLOOKUP(ROW(F192)-1,grp_予想時間算出シート_順番時間種別,4,0)," ")</f>
        <v>P</v>
      </c>
    </row>
    <row r="193" spans="2:6" ht="12.75">
      <c r="B193" s="2" t="str">
        <f>IF(C193&lt;='入力シート'!G3,VLOOKUP(ROW(B193)-1,grp_予想時間算出シート_順番時間種別,5,0)," ")</f>
        <v>8ch プレインドラゴン</v>
      </c>
      <c r="C193" s="6">
        <f>IF(VLOOKUP(ROW(C193)-1,grp_予想時間算出シート_順番時間種別,2,0)&lt;='入力シート'!G3,VLOOKUP(ROW(C193)-1,grp_予想時間算出シート_順番時間種別,2,0)," ")</f>
        <v>39455.69776991408</v>
      </c>
      <c r="D193" s="7" t="str">
        <f>IF(C193&lt;='入力シート'!G3,"-"," ")</f>
        <v>-</v>
      </c>
      <c r="E193" s="6">
        <f>IF(C193&lt;='入力シート'!G3,VLOOKUP(ROW(E193)-1,grp_予想時間算出シート_順番時間種別,6,0)," ")</f>
        <v>39455.70471435852</v>
      </c>
      <c r="F193" s="11" t="str">
        <f>IF(C193&lt;='入力シート'!G3,VLOOKUP(ROW(F193)-1,grp_予想時間算出シート_順番時間種別,4,0)," ")</f>
        <v>P</v>
      </c>
    </row>
    <row r="194" spans="2:6" ht="12.75">
      <c r="B194" s="2" t="str">
        <f>IF(C194&lt;='入力シート'!G3,VLOOKUP(ROW(B194)-1,grp_予想時間算出シート_順番時間種別,5,0)," ")</f>
        <v>5ch マンモス</v>
      </c>
      <c r="C194" s="6">
        <f>IF(VLOOKUP(ROW(C194)-1,grp_予想時間算出シート_順番時間種別,2,0)&lt;='入力シート'!G3,VLOOKUP(ROW(C194)-1,grp_予想時間算出シート_順番時間種別,2,0)," ")</f>
        <v>39455.9857649739</v>
      </c>
      <c r="D194" s="7" t="str">
        <f>IF(C194&lt;='入力シート'!G3,"-"," ")</f>
        <v>-</v>
      </c>
      <c r="E194" s="6">
        <f>IF(C194&lt;='入力シート'!G3,VLOOKUP(ROW(E194)-1,grp_予想時間算出シート_順番時間種別,6,0)," ")</f>
        <v>39455.986459418345</v>
      </c>
      <c r="F194" s="11" t="str">
        <f>IF(C194&lt;='入力シート'!G3,VLOOKUP(ROW(F194)-1,grp_予想時間算出シート_順番時間種別,4,0)," ")</f>
        <v>Ma</v>
      </c>
    </row>
    <row r="195" spans="2:6" ht="12.75">
      <c r="B195" s="2" t="str">
        <f>IF(C195&lt;='入力シート'!G3,VLOOKUP(ROW(B195)-1,grp_予想時間算出シート_順番時間種別,5,0)," ")</f>
        <v>2ch イエティ</v>
      </c>
      <c r="C195" s="6">
        <f>IF(VLOOKUP(ROW(C195)-1,grp_予想時間算出シート_順番時間種別,2,0)&lt;='入力シート'!G3,VLOOKUP(ROW(C195)-1,grp_予想時間算出シート_順番時間種別,2,0)," ")</f>
        <v>39456.11616949963</v>
      </c>
      <c r="D195" s="7" t="str">
        <f>IF(C195&lt;='入力シート'!G3,"-"," ")</f>
        <v>-</v>
      </c>
      <c r="E195" s="6">
        <f>IF(C195&lt;='入力シート'!G3,VLOOKUP(ROW(E195)-1,grp_予想時間算出シート_順番時間種別,6,0)," ")</f>
        <v>39456.11825283297</v>
      </c>
      <c r="F195" s="11" t="str">
        <f>IF(C195&lt;='入力シート'!G3,VLOOKUP(ROW(F195)-1,grp_予想時間算出シート_順番時間種別,4,0)," ")</f>
        <v>Y</v>
      </c>
    </row>
    <row r="196" spans="2:6" ht="12.75">
      <c r="B196" s="2" t="str">
        <f>IF(C196&lt;='入力シート'!G3,VLOOKUP(ROW(B196)-1,grp_予想時間算出シート_順番時間種別,5,0)," ")</f>
        <v>8ch マンモス</v>
      </c>
      <c r="C196" s="6">
        <f>IF(VLOOKUP(ROW(C196)-1,grp_予想時間算出シート_順番時間種別,2,0)&lt;='入力シート'!G3,VLOOKUP(ROW(C196)-1,grp_予想時間算出シート_順番時間種別,2,0)," ")</f>
        <v>39456.1367758948</v>
      </c>
      <c r="D196" s="7" t="str">
        <f>IF(C196&lt;='入力シート'!G3,"-"," ")</f>
        <v>-</v>
      </c>
      <c r="E196" s="6">
        <f>IF(C196&lt;='入力シート'!G3,VLOOKUP(ROW(E196)-1,grp_予想時間算出シート_順番時間種別,6,0)," ")</f>
        <v>39456.13885922814</v>
      </c>
      <c r="F196" s="11" t="str">
        <f>IF(C196&lt;='入力シート'!G3,VLOOKUP(ROW(F196)-1,grp_予想時間算出シート_順番時間種別,4,0)," ")</f>
        <v>Ma</v>
      </c>
    </row>
    <row r="197" spans="2:6" ht="12.75">
      <c r="B197" s="2" t="str">
        <f>IF(C197&lt;='入力シート'!G3,VLOOKUP(ROW(B197)-1,grp_予想時間算出シート_順番時間種別,5,0)," ")</f>
        <v>1ch マンモス</v>
      </c>
      <c r="C197" s="6">
        <f>IF(VLOOKUP(ROW(C197)-1,grp_予想時間算出シート_順番時間種別,2,0)&lt;='入力シート'!G3,VLOOKUP(ROW(C197)-1,grp_予想時間算出シート_順番時間種別,2,0)," ")</f>
        <v>39456.143154456775</v>
      </c>
      <c r="D197" s="7" t="str">
        <f>IF(C197&lt;='入力シート'!G3,"-"," ")</f>
        <v>-</v>
      </c>
      <c r="E197" s="6">
        <f>IF(C197&lt;='入力シート'!G3,VLOOKUP(ROW(E197)-1,grp_予想時間算出シート_順番時間種別,6,0)," ")</f>
        <v>39456.14523779011</v>
      </c>
      <c r="F197" s="11" t="str">
        <f>IF(C197&lt;='入力シート'!G3,VLOOKUP(ROW(F197)-1,grp_予想時間算出シート_順番時間種別,4,0)," ")</f>
        <v>Ma</v>
      </c>
    </row>
    <row r="198" spans="2:6" ht="12.75">
      <c r="B198" s="2" t="str">
        <f>IF(C198&lt;='入力シート'!G3,VLOOKUP(ROW(B198)-1,grp_予想時間算出シート_順番時間種別,5,0)," ")</f>
        <v>2ch プレインドラゴン</v>
      </c>
      <c r="C198" s="6">
        <f>IF(VLOOKUP(ROW(C198)-1,grp_予想時間算出シート_順番時間種別,2,0)&lt;='入力シート'!G3,VLOOKUP(ROW(C198)-1,grp_予想時間算出シート_順番時間種別,2,0)," ")</f>
        <v>39456.1582871395</v>
      </c>
      <c r="D198" s="7" t="str">
        <f>IF(C198&lt;='入力シート'!G3,"-"," ")</f>
        <v>-</v>
      </c>
      <c r="E198" s="6">
        <f>IF(C198&lt;='入力シート'!G3,VLOOKUP(ROW(E198)-1,grp_予想時間算出シート_順番時間種別,6,0)," ")</f>
        <v>39456.16731491728</v>
      </c>
      <c r="F198" s="11" t="str">
        <f>IF(C198&lt;='入力シート'!G3,VLOOKUP(ROW(F198)-1,grp_予想時間算出シート_順番時間種別,4,0)," ")</f>
        <v>P</v>
      </c>
    </row>
    <row r="199" spans="2:6" ht="12.75">
      <c r="B199" s="2" t="str">
        <f>IF(C199&lt;='入力シート'!G3,VLOOKUP(ROW(B199)-1,grp_予想時間算出シート_順番時間種別,5,0)," ")</f>
        <v>1ch イエティ</v>
      </c>
      <c r="C199" s="6">
        <f>IF(VLOOKUP(ROW(C199)-1,grp_予想時間算出シート_順番時間種別,2,0)&lt;='入力シート'!G3,VLOOKUP(ROW(C199)-1,grp_予想時間算出シート_順番時間種別,2,0)," ")</f>
        <v>39456.346560475125</v>
      </c>
      <c r="D199" s="7" t="str">
        <f>IF(C199&lt;='入力シート'!G3,"-"," ")</f>
        <v>-</v>
      </c>
      <c r="E199" s="6">
        <f>IF(C199&lt;='入力シート'!G3,VLOOKUP(ROW(E199)-1,grp_予想時間算出シート_順番時間種別,6,0)," ")</f>
        <v>39456.348296586235</v>
      </c>
      <c r="F199" s="11" t="str">
        <f>IF(C199&lt;='入力シート'!G3,VLOOKUP(ROW(F199)-1,grp_予想時間算出シート_順番時間種別,4,0)," ")</f>
        <v>Y</v>
      </c>
    </row>
    <row r="200" spans="2:6" ht="12.75">
      <c r="B200" s="2" t="str">
        <f>IF(C200&lt;='入力シート'!G3,VLOOKUP(ROW(B200)-1,grp_予想時間算出シート_順番時間種別,5,0)," ")</f>
        <v>1ch プレインドラゴン</v>
      </c>
      <c r="C200" s="6">
        <f>IF(VLOOKUP(ROW(C200)-1,grp_予想時間算出シート_順番時間種別,2,0)&lt;='入力シート'!G3,VLOOKUP(ROW(C200)-1,grp_予想時間算出シート_順番時間種別,2,0)," ")</f>
        <v>39456.38380552208</v>
      </c>
      <c r="D200" s="7" t="str">
        <f>IF(C200&lt;='入力シート'!G3,"-"," ")</f>
        <v>-</v>
      </c>
      <c r="E200" s="6">
        <f>IF(C200&lt;='入力シート'!G3,VLOOKUP(ROW(E200)-1,grp_予想時間算出シート_順番時間種別,6,0)," ")</f>
        <v>39456.39074996652</v>
      </c>
      <c r="F200" s="11" t="str">
        <f>IF(C200&lt;='入力シート'!G3,VLOOKUP(ROW(F200)-1,grp_予想時間算出シート_順番時間種別,4,0)," ")</f>
        <v>P</v>
      </c>
    </row>
    <row r="201" spans="2:6" ht="12.75">
      <c r="B201" s="2" t="str">
        <f>IF(C201&lt;='入力シート'!G3,VLOOKUP(ROW(B201)-1,grp_予想時間算出シート_順番時間種別,5,0)," ")</f>
        <v>3ch マンモス</v>
      </c>
      <c r="C201" s="6">
        <f>IF(VLOOKUP(ROW(C201)-1,grp_予想時間算出シート_順番時間種別,2,0)&lt;='入力シート'!G3,VLOOKUP(ROW(C201)-1,grp_予想時間算出シート_順番時間種別,2,0)," ")</f>
        <v>39456.392955028525</v>
      </c>
      <c r="D201" s="7" t="str">
        <f>IF(C201&lt;='入力シート'!G3,"-"," ")</f>
        <v>-</v>
      </c>
      <c r="E201" s="6">
        <f>IF(C201&lt;='入力シート'!G3,VLOOKUP(ROW(E201)-1,grp_予想時間算出シート_順番時間種別,6,0)," ")</f>
        <v>39456.39434391741</v>
      </c>
      <c r="F201" s="11" t="str">
        <f>IF(C201&lt;='入力シート'!G3,VLOOKUP(ROW(F201)-1,grp_予想時間算出シート_順番時間種別,4,0)," ")</f>
        <v>Ma</v>
      </c>
    </row>
    <row r="202" spans="2:6" ht="12.75">
      <c r="B202" s="2" t="str">
        <f>IF(C202&lt;='入力シート'!G3,VLOOKUP(ROW(B202)-1,grp_予想時間算出シート_順番時間種別,5,0)," ")</f>
        <v>4ch イエティ</v>
      </c>
      <c r="C202" s="6">
        <f>IF(VLOOKUP(ROW(C202)-1,grp_予想時間算出シート_順番時間種別,2,0)&lt;='入力シート'!G3,VLOOKUP(ROW(C202)-1,grp_予想時間算出シート_順番時間種別,2,0)," ")</f>
        <v>39456.56441400363</v>
      </c>
      <c r="D202" s="7" t="str">
        <f>IF(C202&lt;='入力シート'!G3,"-"," ")</f>
        <v>-</v>
      </c>
      <c r="E202" s="6">
        <f>IF(C202&lt;='入力シート'!G3,VLOOKUP(ROW(E202)-1,grp_予想時間算出シート_順番時間種別,6,0)," ")</f>
        <v>39456.56615011474</v>
      </c>
      <c r="F202" s="11" t="str">
        <f>IF(C202&lt;='入力シート'!G3,VLOOKUP(ROW(F202)-1,grp_予想時間算出シート_順番時間種別,4,0)," ")</f>
        <v>Y</v>
      </c>
    </row>
    <row r="203" spans="2:6" ht="12.75">
      <c r="B203" s="2" t="str">
        <f>IF(C203&lt;='入力シート'!G3,VLOOKUP(ROW(B203)-1,grp_予想時間算出シート_順番時間種別,5,0)," ")</f>
        <v>2ch マンモス</v>
      </c>
      <c r="C203" s="6">
        <f>IF(VLOOKUP(ROW(C203)-1,grp_予想時間算出シート_順番時間種別,2,0)&lt;='入力シート'!G3,VLOOKUP(ROW(C203)-1,grp_予想時間算出シート_順番時間種別,2,0)," ")</f>
        <v>39456.57395919217</v>
      </c>
      <c r="D203" s="7" t="str">
        <f>IF(C203&lt;='入力シート'!G3,"-"," ")</f>
        <v>-</v>
      </c>
      <c r="E203" s="6">
        <f>IF(C203&lt;='入力シート'!G3,VLOOKUP(ROW(E203)-1,grp_予想時間算出シート_順番時間種別,6,0)," ")</f>
        <v>39456.57534808105</v>
      </c>
      <c r="F203" s="11" t="str">
        <f>IF(C203&lt;='入力シート'!G3,VLOOKUP(ROW(F203)-1,grp_予想時間算出シート_順番時間種別,4,0)," ")</f>
        <v>Ma</v>
      </c>
    </row>
    <row r="204" spans="2:6" ht="12.75">
      <c r="B204" s="2" t="str">
        <f>IF(C204&lt;='入力シート'!G3,VLOOKUP(ROW(B204)-1,grp_予想時間算出シート_順番時間種別,5,0)," ")</f>
        <v>4ch プレインドラゴン</v>
      </c>
      <c r="C204" s="6">
        <f>IF(VLOOKUP(ROW(C204)-1,grp_予想時間算出シート_順番時間種別,2,0)&lt;='入力シート'!G3,VLOOKUP(ROW(C204)-1,grp_予想時間算出シート_順番時間種別,2,0)," ")</f>
        <v>39456.611762906</v>
      </c>
      <c r="D204" s="7" t="str">
        <f>IF(C204&lt;='入力シート'!G3,"-"," ")</f>
        <v>-</v>
      </c>
      <c r="E204" s="6">
        <f>IF(C204&lt;='入力シート'!G3,VLOOKUP(ROW(E204)-1,grp_予想時間算出シート_順番時間種別,6,0)," ")</f>
        <v>39456.61870735045</v>
      </c>
      <c r="F204" s="11" t="str">
        <f>IF(C204&lt;='入力シート'!G3,VLOOKUP(ROW(F204)-1,grp_予想時間算出シート_順番時間種別,4,0)," ")</f>
        <v>P</v>
      </c>
    </row>
    <row r="205" spans="2:6" ht="12.75">
      <c r="B205" s="2" t="str">
        <f>IF(C205&lt;='入力シート'!G3,VLOOKUP(ROW(B205)-1,grp_予想時間算出シート_順番時間種別,5,0)," ")</f>
        <v>3ch イエティ</v>
      </c>
      <c r="C205" s="6">
        <f>IF(VLOOKUP(ROW(C205)-1,grp_予想時間算出シート_順番時間種別,2,0)&lt;='入力シート'!G3,VLOOKUP(ROW(C205)-1,grp_予想時間算出シート_順番時間種別,2,0)," ")</f>
        <v>39456.62268844261</v>
      </c>
      <c r="D205" s="7" t="str">
        <f>IF(C205&lt;='入力シート'!G3,"-"," ")</f>
        <v>-</v>
      </c>
      <c r="E205" s="6">
        <f>IF(C205&lt;='入力シート'!G3,VLOOKUP(ROW(E205)-1,grp_予想時間算出シート_順番時間種別,6,0)," ")</f>
        <v>39456.62442455372</v>
      </c>
      <c r="F205" s="11" t="str">
        <f>IF(C205&lt;='入力シート'!G3,VLOOKUP(ROW(F205)-1,grp_予想時間算出シート_順番時間種別,4,0)," ")</f>
        <v>Y</v>
      </c>
    </row>
    <row r="206" spans="2:6" ht="12.75">
      <c r="B206" s="2" t="str">
        <f>IF(C206&lt;='入力シート'!G3,VLOOKUP(ROW(B206)-1,grp_予想時間算出シート_順番時間種別,5,0)," ")</f>
        <v>地上 イフリート</v>
      </c>
      <c r="C206" s="6">
        <f>IF(VLOOKUP(ROW(C206)-1,grp_予想時間算出シート_順番時間種別,2,0)&lt;='入力シート'!G3,VLOOKUP(ROW(C206)-1,grp_予想時間算出シート_順番時間種別,2,0)," ")</f>
        <v>39456.67663194445</v>
      </c>
      <c r="D206" s="7" t="str">
        <f>IF(C206&lt;='入力シート'!G3,"-"," ")</f>
        <v>-</v>
      </c>
      <c r="E206" s="6">
        <f>IF(C206&lt;='入力シート'!G3,VLOOKUP(ROW(E206)-1,grp_予想時間算出シート_順番時間種別,6,0)," ")</f>
        <v>39456.683576388896</v>
      </c>
      <c r="F206" s="11" t="str">
        <f>IF(C206&lt;='入力シート'!G3,VLOOKUP(ROW(F206)-1,grp_予想時間算出シート_順番時間種別,4,0)," ")</f>
        <v>I</v>
      </c>
    </row>
    <row r="207" spans="2:6" ht="12.75">
      <c r="B207" s="2" t="str">
        <f>IF(C207&lt;='入力シート'!G3,VLOOKUP(ROW(B207)-1,grp_予想時間算出シート_順番時間種別,5,0)," ")</f>
        <v>3ch プレインドラゴン</v>
      </c>
      <c r="C207" s="6">
        <f>IF(VLOOKUP(ROW(C207)-1,grp_予想時間算出シート_順番時間種別,2,0)&lt;='入力シート'!G3,VLOOKUP(ROW(C207)-1,grp_予想時間算出シート_順番時間種別,2,0)," ")</f>
        <v>39456.67943522832</v>
      </c>
      <c r="D207" s="7" t="str">
        <f>IF(C207&lt;='入力シート'!G3,"-"," ")</f>
        <v>-</v>
      </c>
      <c r="E207" s="6">
        <f>IF(C207&lt;='入力シート'!G3,VLOOKUP(ROW(E207)-1,grp_予想時間算出シート_順番時間種別,6,0)," ")</f>
        <v>39456.68637967276</v>
      </c>
      <c r="F207" s="11" t="str">
        <f>IF(C207&lt;='入力シート'!G3,VLOOKUP(ROW(F207)-1,grp_予想時間算出シート_順番時間種別,4,0)," ")</f>
        <v>P</v>
      </c>
    </row>
    <row r="208" spans="2:6" ht="12.75">
      <c r="B208" s="2" t="str">
        <f>IF(C208&lt;='入力シート'!G3,VLOOKUP(ROW(B208)-1,grp_予想時間算出シート_順番時間種別,5,0)," ")</f>
        <v>7ch マンモス</v>
      </c>
      <c r="C208" s="6">
        <f>IF(VLOOKUP(ROW(C208)-1,grp_予想時間算出シート_順番時間種別,2,0)&lt;='入力シート'!G3,VLOOKUP(ROW(C208)-1,grp_予想時間算出シート_順番時間種別,2,0)," ")</f>
        <v>39457.15602384676</v>
      </c>
      <c r="D208" s="7" t="str">
        <f>IF(C208&lt;='入力シート'!G3,"-"," ")</f>
        <v>-</v>
      </c>
      <c r="E208" s="6">
        <f>IF(C208&lt;='入力シート'!G3,VLOOKUP(ROW(E208)-1,grp_予想時間算出シート_順番時間種別,6,0)," ")</f>
        <v>39457.15810718009</v>
      </c>
      <c r="F208" s="11" t="str">
        <f>IF(C208&lt;='入力シート'!G3,VLOOKUP(ROW(F208)-1,grp_予想時間算出シート_順番時間種別,4,0)," ")</f>
        <v>Ma</v>
      </c>
    </row>
    <row r="209" spans="2:6" ht="12.75">
      <c r="B209" s="2" t="str">
        <f>IF(C209&lt;='入力シート'!G3,VLOOKUP(ROW(B209)-1,grp_予想時間算出シート_順番時間種別,5,0)," ")</f>
        <v>6ch マンモス</v>
      </c>
      <c r="C209" s="6">
        <f>IF(VLOOKUP(ROW(C209)-1,grp_予想時間算出シート_順番時間種別,2,0)&lt;='入力シート'!G3,VLOOKUP(ROW(C209)-1,grp_予想時間算出シート_順番時間種別,2,0)," ")</f>
        <v>39457.291379198614</v>
      </c>
      <c r="D209" s="7" t="str">
        <f>IF(C209&lt;='入力シート'!G3,"-"," ")</f>
        <v>-</v>
      </c>
      <c r="E209" s="6">
        <f>IF(C209&lt;='入力シート'!G3,VLOOKUP(ROW(E209)-1,grp_予想時間算出シート_順番時間種別,6,0)," ")</f>
        <v>39457.29346253195</v>
      </c>
      <c r="F209" s="11" t="str">
        <f>IF(C209&lt;='入力シート'!G3,VLOOKUP(ROW(F209)-1,grp_予想時間算出シート_順番時間種別,4,0)," ")</f>
        <v>Ma</v>
      </c>
    </row>
    <row r="210" spans="2:6" ht="12.75">
      <c r="B210" s="2" t="str">
        <f>IF(C210&lt;='入力シート'!G3,VLOOKUP(ROW(B210)-1,grp_予想時間算出シート_順番時間種別,5,0)," ")</f>
        <v>6ch イエティ</v>
      </c>
      <c r="C210" s="6">
        <f>IF(VLOOKUP(ROW(C210)-1,grp_予想時間算出シート_順番時間種別,2,0)&lt;='入力シート'!G3,VLOOKUP(ROW(C210)-1,grp_予想時間算出シート_順番時間種別,2,0)," ")</f>
        <v>39457.29374717478</v>
      </c>
      <c r="D210" s="7" t="str">
        <f>IF(C210&lt;='入力シート'!G3,"-"," ")</f>
        <v>-</v>
      </c>
      <c r="E210" s="6">
        <f>IF(C210&lt;='入力シート'!G3,VLOOKUP(ROW(E210)-1,grp_予想時間算出シート_順番時間種別,6,0)," ")</f>
        <v>39457.29583050811</v>
      </c>
      <c r="F210" s="11" t="str">
        <f>IF(C210&lt;='入力シート'!G3,VLOOKUP(ROW(F210)-1,grp_予想時間算出シート_順番時間種別,4,0)," ")</f>
        <v>Y</v>
      </c>
    </row>
    <row r="211" spans="2:6" ht="12.75">
      <c r="B211" s="2" t="str">
        <f>IF(C211&lt;='入力シート'!G3,VLOOKUP(ROW(B211)-1,grp_予想時間算出シート_順番時間種別,5,0)," ")</f>
        <v>6ch プレインドラゴン</v>
      </c>
      <c r="C211" s="6">
        <f>IF(VLOOKUP(ROW(C211)-1,grp_予想時間算出シート_順番時間種別,2,0)&lt;='入力シート'!G3,VLOOKUP(ROW(C211)-1,grp_予想時間算出シート_順番時間種別,2,0)," ")</f>
        <v>39457.33273981465</v>
      </c>
      <c r="D211" s="7" t="str">
        <f>IF(C211&lt;='入力シート'!G3,"-"," ")</f>
        <v>-</v>
      </c>
      <c r="E211" s="6">
        <f>IF(C211&lt;='入力シート'!G3,VLOOKUP(ROW(E211)-1,grp_予想時間算出シート_順番時間種別,6,0)," ")</f>
        <v>39457.34176759243</v>
      </c>
      <c r="F211" s="11" t="str">
        <f>IF(C211&lt;='入力シート'!G3,VLOOKUP(ROW(F211)-1,grp_予想時間算出シート_順番時間種別,4,0)," ")</f>
        <v>P</v>
      </c>
    </row>
    <row r="212" spans="2:6" ht="12.75">
      <c r="B212" s="2" t="str">
        <f>IF(C212&lt;='入力シート'!G3,VLOOKUP(ROW(B212)-1,grp_予想時間算出シート_順番時間種別,5,0)," ")</f>
        <v>5ch イエティ</v>
      </c>
      <c r="C212" s="6">
        <f>IF(VLOOKUP(ROW(C212)-1,grp_予想時間算出シート_順番時間種別,2,0)&lt;='入力シート'!G3,VLOOKUP(ROW(C212)-1,grp_予想時間算出シート_順番時間種別,2,0)," ")</f>
        <v>39457.345730052635</v>
      </c>
      <c r="D212" s="7" t="str">
        <f>IF(C212&lt;='入力シート'!G3,"-"," ")</f>
        <v>-</v>
      </c>
      <c r="E212" s="6">
        <f>IF(C212&lt;='入力シート'!G3,VLOOKUP(ROW(E212)-1,grp_予想時間算出シート_順番時間種別,6,0)," ")</f>
        <v>39457.347466163745</v>
      </c>
      <c r="F212" s="11" t="str">
        <f>IF(C212&lt;='入力シート'!G3,VLOOKUP(ROW(F212)-1,grp_予想時間算出シート_順番時間種別,4,0)," ")</f>
        <v>Y</v>
      </c>
    </row>
    <row r="213" spans="2:6" ht="12.75">
      <c r="B213" s="2" t="str">
        <f>IF(C213&lt;='入力シート'!G3,VLOOKUP(ROW(B213)-1,grp_予想時間算出シート_順番時間種別,5,0)," ")</f>
        <v>4ch マンモス</v>
      </c>
      <c r="C213" s="6">
        <f>IF(VLOOKUP(ROW(C213)-1,grp_予想時間算出シート_順番時間種別,2,0)&lt;='入力シート'!G3,VLOOKUP(ROW(C213)-1,grp_予想時間算出シート_順番時間種別,2,0)," ")</f>
        <v>39457.34662974141</v>
      </c>
      <c r="D213" s="7" t="str">
        <f>IF(C213&lt;='入力シート'!G3,"-"," ")</f>
        <v>-</v>
      </c>
      <c r="E213" s="6">
        <f>IF(C213&lt;='入力シート'!G3,VLOOKUP(ROW(E213)-1,grp_予想時間算出シート_順番時間種別,6,0)," ")</f>
        <v>39457.3480186303</v>
      </c>
      <c r="F213" s="11" t="str">
        <f>IF(C213&lt;='入力シート'!G3,VLOOKUP(ROW(F213)-1,grp_予想時間算出シート_順番時間種別,4,0)," ")</f>
        <v>Ma</v>
      </c>
    </row>
    <row r="214" spans="2:6" ht="12.75">
      <c r="B214" s="2" t="str">
        <f>IF(C214&lt;='入力シート'!G3,VLOOKUP(ROW(B214)-1,grp_予想時間算出シート_順番時間種別,5,0)," ")</f>
        <v>5ch プレインドラゴン</v>
      </c>
      <c r="C214" s="6">
        <f>IF(VLOOKUP(ROW(C214)-1,grp_予想時間算出シート_順番時間種別,2,0)&lt;='入力シート'!G3,VLOOKUP(ROW(C214)-1,grp_予想時間算出シート_順番時間種別,2,0)," ")</f>
        <v>39457.38297509959</v>
      </c>
      <c r="D214" s="7" t="str">
        <f>IF(C214&lt;='入力シート'!G3,"-"," ")</f>
        <v>-</v>
      </c>
      <c r="E214" s="6">
        <f>IF(C214&lt;='入力シート'!G3,VLOOKUP(ROW(E214)-1,grp_予想時間算出シート_順番時間種別,6,0)," ")</f>
        <v>39457.38991954403</v>
      </c>
      <c r="F214" s="11" t="str">
        <f>IF(C214&lt;='入力シート'!G3,VLOOKUP(ROW(F214)-1,grp_予想時間算出シート_順番時間種別,4,0)," ")</f>
        <v>P</v>
      </c>
    </row>
    <row r="215" spans="2:6" ht="12.75">
      <c r="B215" s="2" t="str">
        <f>IF(C215&lt;='入力シート'!G3,VLOOKUP(ROW(B215)-1,grp_予想時間算出シート_順番時間種別,5,0)," ")</f>
        <v>メンテナンス</v>
      </c>
      <c r="C215" s="6">
        <f>IF(VLOOKUP(ROW(C215)-1,grp_予想時間算出シート_順番時間種別,2,0)&lt;='入力シート'!G3,VLOOKUP(ROW(C215)-1,grp_予想時間算出シート_順番時間種別,2,0)," ")</f>
        <v>39457.458333333336</v>
      </c>
      <c r="D215" s="7" t="str">
        <f>IF(C215&lt;='入力シート'!G3,"-"," ")</f>
        <v>-</v>
      </c>
      <c r="E215" s="6">
        <f>IF(C215&lt;='入力シート'!G3,VLOOKUP(ROW(E215)-1,grp_予想時間算出シート_順番時間種別,6,0)," ")</f>
      </c>
      <c r="F215" s="11" t="str">
        <f>IF(C215&lt;='入力シート'!G3,VLOOKUP(ROW(F215)-1,grp_予想時間算出シート_順番時間種別,4,0)," ")</f>
        <v>M</v>
      </c>
    </row>
    <row r="216" spans="2:6" ht="12.75">
      <c r="B216" s="2" t="str">
        <f>IF(C216&lt;='入力シート'!G3,VLOOKUP(ROW(B216)-1,grp_予想時間算出シート_順番時間種別,5,0)," ")</f>
        <v> </v>
      </c>
      <c r="C216" s="6" t="str">
        <f>IF(VLOOKUP(ROW(C216)-1,grp_予想時間算出シート_順番時間種別,2,0)&lt;='入力シート'!G3,VLOOKUP(ROW(C216)-1,grp_予想時間算出シート_順番時間種別,2,0)," ")</f>
        <v> </v>
      </c>
      <c r="D216" s="7" t="str">
        <f>IF(C216&lt;='入力シート'!G3,"-"," ")</f>
        <v> </v>
      </c>
      <c r="E216" s="6" t="str">
        <f>IF(C216&lt;='入力シート'!G3,VLOOKUP(ROW(E216)-1,grp_予想時間算出シート_順番時間種別,6,0)," ")</f>
        <v> </v>
      </c>
      <c r="F216" s="11" t="str">
        <f>IF(C216&lt;='入力シート'!G3,VLOOKUP(ROW(F216)-1,grp_予想時間算出シート_順番時間種別,4,0)," ")</f>
        <v> </v>
      </c>
    </row>
    <row r="217" spans="2:6" ht="12.75">
      <c r="B217" s="2" t="str">
        <f>IF(C217&lt;='入力シート'!G3,VLOOKUP(ROW(B217)-1,grp_予想時間算出シート_順番時間種別,5,0)," ")</f>
        <v> </v>
      </c>
      <c r="C217" s="6" t="str">
        <f>IF(VLOOKUP(ROW(C217)-1,grp_予想時間算出シート_順番時間種別,2,0)&lt;='入力シート'!G3,VLOOKUP(ROW(C217)-1,grp_予想時間算出シート_順番時間種別,2,0)," ")</f>
        <v> </v>
      </c>
      <c r="D217" s="7" t="str">
        <f>IF(C217&lt;='入力シート'!G3,"-"," ")</f>
        <v> </v>
      </c>
      <c r="E217" s="6" t="str">
        <f>IF(C217&lt;='入力シート'!G3,VLOOKUP(ROW(E217)-1,grp_予想時間算出シート_順番時間種別,6,0)," ")</f>
        <v> </v>
      </c>
      <c r="F217" s="11" t="str">
        <f>IF(C217&lt;='入力シート'!G3,VLOOKUP(ROW(F217)-1,grp_予想時間算出シート_順番時間種別,4,0)," ")</f>
        <v> </v>
      </c>
    </row>
    <row r="218" spans="2:6" ht="12.75">
      <c r="B218" s="2" t="str">
        <f>IF(C218&lt;='入力シート'!G3,VLOOKUP(ROW(B218)-1,grp_予想時間算出シート_順番時間種別,5,0)," ")</f>
        <v> </v>
      </c>
      <c r="C218" s="6" t="str">
        <f>IF(VLOOKUP(ROW(C218)-1,grp_予想時間算出シート_順番時間種別,2,0)&lt;='入力シート'!G3,VLOOKUP(ROW(C218)-1,grp_予想時間算出シート_順番時間種別,2,0)," ")</f>
        <v> </v>
      </c>
      <c r="D218" s="7" t="str">
        <f>IF(C218&lt;='入力シート'!G3,"-"," ")</f>
        <v> </v>
      </c>
      <c r="E218" s="6" t="str">
        <f>IF(C218&lt;='入力シート'!G3,VLOOKUP(ROW(E218)-1,grp_予想時間算出シート_順番時間種別,6,0)," ")</f>
        <v> </v>
      </c>
      <c r="F218" s="11" t="str">
        <f>IF(C218&lt;='入力シート'!G3,VLOOKUP(ROW(F218)-1,grp_予想時間算出シート_順番時間種別,4,0)," ")</f>
        <v> </v>
      </c>
    </row>
    <row r="219" spans="2:6" ht="12.75">
      <c r="B219" s="2" t="str">
        <f>IF(C219&lt;='入力シート'!G3,VLOOKUP(ROW(B219)-1,grp_予想時間算出シート_順番時間種別,5,0)," ")</f>
        <v> </v>
      </c>
      <c r="C219" s="6" t="str">
        <f>IF(VLOOKUP(ROW(C219)-1,grp_予想時間算出シート_順番時間種別,2,0)&lt;='入力シート'!G3,VLOOKUP(ROW(C219)-1,grp_予想時間算出シート_順番時間種別,2,0)," ")</f>
        <v> </v>
      </c>
      <c r="D219" s="7" t="str">
        <f>IF(C219&lt;='入力シート'!G3,"-"," ")</f>
        <v> </v>
      </c>
      <c r="E219" s="6" t="str">
        <f>IF(C219&lt;='入力シート'!G3,VLOOKUP(ROW(E219)-1,grp_予想時間算出シート_順番時間種別,6,0)," ")</f>
        <v> </v>
      </c>
      <c r="F219" s="11" t="str">
        <f>IF(C219&lt;='入力シート'!G3,VLOOKUP(ROW(F219)-1,grp_予想時間算出シート_順番時間種別,4,0)," ")</f>
        <v> </v>
      </c>
    </row>
    <row r="220" spans="2:6" ht="12.75">
      <c r="B220" s="2" t="str">
        <f>IF(C220&lt;='入力シート'!G3,VLOOKUP(ROW(B220)-1,grp_予想時間算出シート_順番時間種別,5,0)," ")</f>
        <v> </v>
      </c>
      <c r="C220" s="6" t="str">
        <f>IF(VLOOKUP(ROW(C220)-1,grp_予想時間算出シート_順番時間種別,2,0)&lt;='入力シート'!G3,VLOOKUP(ROW(C220)-1,grp_予想時間算出シート_順番時間種別,2,0)," ")</f>
        <v> </v>
      </c>
      <c r="D220" s="7" t="str">
        <f>IF(C220&lt;='入力シート'!G3,"-"," ")</f>
        <v> </v>
      </c>
      <c r="E220" s="6" t="str">
        <f>IF(C220&lt;='入力シート'!G3,VLOOKUP(ROW(E220)-1,grp_予想時間算出シート_順番時間種別,6,0)," ")</f>
        <v> </v>
      </c>
      <c r="F220" s="11" t="str">
        <f>IF(C220&lt;='入力シート'!G3,VLOOKUP(ROW(F220)-1,grp_予想時間算出シート_順番時間種別,4,0)," ")</f>
        <v> </v>
      </c>
    </row>
    <row r="221" spans="2:6" ht="12.75">
      <c r="B221" s="2" t="str">
        <f>IF(C221&lt;='入力シート'!G3,VLOOKUP(ROW(B221)-1,grp_予想時間算出シート_順番時間種別,5,0)," ")</f>
        <v> </v>
      </c>
      <c r="C221" s="6" t="str">
        <f>IF(VLOOKUP(ROW(C221)-1,grp_予想時間算出シート_順番時間種別,2,0)&lt;='入力シート'!G3,VLOOKUP(ROW(C221)-1,grp_予想時間算出シート_順番時間種別,2,0)," ")</f>
        <v> </v>
      </c>
      <c r="D221" s="7" t="str">
        <f>IF(C221&lt;='入力シート'!G3,"-"," ")</f>
        <v> </v>
      </c>
      <c r="E221" s="6" t="str">
        <f>IF(C221&lt;='入力シート'!G3,VLOOKUP(ROW(E221)-1,grp_予想時間算出シート_順番時間種別,6,0)," ")</f>
        <v> </v>
      </c>
      <c r="F221" s="11" t="str">
        <f>IF(C221&lt;='入力シート'!G3,VLOOKUP(ROW(F221)-1,grp_予想時間算出シート_順番時間種別,4,0)," ")</f>
        <v> </v>
      </c>
    </row>
    <row r="222" spans="2:6" ht="12.75">
      <c r="B222" s="2" t="str">
        <f>IF(C222&lt;='入力シート'!G3,VLOOKUP(ROW(B222)-1,grp_予想時間算出シート_順番時間種別,5,0)," ")</f>
        <v> </v>
      </c>
      <c r="C222" s="6" t="str">
        <f>IF(VLOOKUP(ROW(C222)-1,grp_予想時間算出シート_順番時間種別,2,0)&lt;='入力シート'!G3,VLOOKUP(ROW(C222)-1,grp_予想時間算出シート_順番時間種別,2,0)," ")</f>
        <v> </v>
      </c>
      <c r="D222" s="7" t="str">
        <f>IF(C222&lt;='入力シート'!G3,"-"," ")</f>
        <v> </v>
      </c>
      <c r="E222" s="6" t="str">
        <f>IF(C222&lt;='入力シート'!G3,VLOOKUP(ROW(E222)-1,grp_予想時間算出シート_順番時間種別,6,0)," ")</f>
        <v> </v>
      </c>
      <c r="F222" s="11" t="str">
        <f>IF(C222&lt;='入力シート'!G3,VLOOKUP(ROW(F222)-1,grp_予想時間算出シート_順番時間種別,4,0)," ")</f>
        <v> </v>
      </c>
    </row>
    <row r="223" spans="2:6" ht="12.75">
      <c r="B223" s="2" t="str">
        <f>IF(C223&lt;='入力シート'!G3,VLOOKUP(ROW(B223)-1,grp_予想時間算出シート_順番時間種別,5,0)," ")</f>
        <v> </v>
      </c>
      <c r="C223" s="6" t="str">
        <f>IF(VLOOKUP(ROW(C223)-1,grp_予想時間算出シート_順番時間種別,2,0)&lt;='入力シート'!G3,VLOOKUP(ROW(C223)-1,grp_予想時間算出シート_順番時間種別,2,0)," ")</f>
        <v> </v>
      </c>
      <c r="D223" s="7" t="str">
        <f>IF(C223&lt;='入力シート'!G3,"-"," ")</f>
        <v> </v>
      </c>
      <c r="E223" s="6" t="str">
        <f>IF(C223&lt;='入力シート'!G3,VLOOKUP(ROW(E223)-1,grp_予想時間算出シート_順番時間種別,6,0)," ")</f>
        <v> </v>
      </c>
      <c r="F223" s="11" t="str">
        <f>IF(C223&lt;='入力シート'!G3,VLOOKUP(ROW(F223)-1,grp_予想時間算出シート_順番時間種別,4,0)," ")</f>
        <v> </v>
      </c>
    </row>
    <row r="224" spans="2:6" ht="12.75">
      <c r="B224" s="2" t="str">
        <f>IF(C224&lt;='入力シート'!G3,VLOOKUP(ROW(B224)-1,grp_予想時間算出シート_順番時間種別,5,0)," ")</f>
        <v> </v>
      </c>
      <c r="C224" s="6" t="str">
        <f>IF(VLOOKUP(ROW(C224)-1,grp_予想時間算出シート_順番時間種別,2,0)&lt;='入力シート'!G3,VLOOKUP(ROW(C224)-1,grp_予想時間算出シート_順番時間種別,2,0)," ")</f>
        <v> </v>
      </c>
      <c r="D224" s="7" t="str">
        <f>IF(C224&lt;='入力シート'!G3,"-"," ")</f>
        <v> </v>
      </c>
      <c r="E224" s="6" t="str">
        <f>IF(C224&lt;='入力シート'!G3,VLOOKUP(ROW(E224)-1,grp_予想時間算出シート_順番時間種別,6,0)," ")</f>
        <v> </v>
      </c>
      <c r="F224" s="11" t="str">
        <f>IF(C224&lt;='入力シート'!G3,VLOOKUP(ROW(F224)-1,grp_予想時間算出シート_順番時間種別,4,0)," ")</f>
        <v> </v>
      </c>
    </row>
    <row r="225" spans="2:6" ht="12.75">
      <c r="B225" s="2" t="str">
        <f>IF(C225&lt;='入力シート'!G3,VLOOKUP(ROW(B225)-1,grp_予想時間算出シート_順番時間種別,5,0)," ")</f>
        <v> </v>
      </c>
      <c r="C225" s="6" t="str">
        <f>IF(VLOOKUP(ROW(C225)-1,grp_予想時間算出シート_順番時間種別,2,0)&lt;='入力シート'!G3,VLOOKUP(ROW(C225)-1,grp_予想時間算出シート_順番時間種別,2,0)," ")</f>
        <v> </v>
      </c>
      <c r="D225" s="7" t="str">
        <f>IF(C225&lt;='入力シート'!G3,"-"," ")</f>
        <v> </v>
      </c>
      <c r="E225" s="6" t="str">
        <f>IF(C225&lt;='入力シート'!G3,VLOOKUP(ROW(E225)-1,grp_予想時間算出シート_順番時間種別,6,0)," ")</f>
        <v> </v>
      </c>
      <c r="F225" s="11" t="str">
        <f>IF(C225&lt;='入力シート'!G3,VLOOKUP(ROW(F225)-1,grp_予想時間算出シート_順番時間種別,4,0)," ")</f>
        <v> </v>
      </c>
    </row>
    <row r="226" spans="2:6" ht="12.75">
      <c r="B226" s="2" t="str">
        <f>IF(C226&lt;='入力シート'!G3,VLOOKUP(ROW(B226)-1,grp_予想時間算出シート_順番時間種別,5,0)," ")</f>
        <v> </v>
      </c>
      <c r="C226" s="6" t="str">
        <f>IF(VLOOKUP(ROW(C226)-1,grp_予想時間算出シート_順番時間種別,2,0)&lt;='入力シート'!G3,VLOOKUP(ROW(C226)-1,grp_予想時間算出シート_順番時間種別,2,0)," ")</f>
        <v> </v>
      </c>
      <c r="D226" s="7" t="str">
        <f>IF(C226&lt;='入力シート'!G3,"-"," ")</f>
        <v> </v>
      </c>
      <c r="E226" s="6" t="str">
        <f>IF(C226&lt;='入力シート'!G3,VLOOKUP(ROW(E226)-1,grp_予想時間算出シート_順番時間種別,6,0)," ")</f>
        <v> </v>
      </c>
      <c r="F226" s="11" t="str">
        <f>IF(C226&lt;='入力シート'!G3,VLOOKUP(ROW(F226)-1,grp_予想時間算出シート_順番時間種別,4,0)," ")</f>
        <v> </v>
      </c>
    </row>
    <row r="227" spans="2:6" ht="12.75">
      <c r="B227" s="2" t="str">
        <f>IF(C227&lt;='入力シート'!G3,VLOOKUP(ROW(B227)-1,grp_予想時間算出シート_順番時間種別,5,0)," ")</f>
        <v> </v>
      </c>
      <c r="C227" s="6" t="str">
        <f>IF(VLOOKUP(ROW(C227)-1,grp_予想時間算出シート_順番時間種別,2,0)&lt;='入力シート'!G3,VLOOKUP(ROW(C227)-1,grp_予想時間算出シート_順番時間種別,2,0)," ")</f>
        <v> </v>
      </c>
      <c r="D227" s="7" t="str">
        <f>IF(C227&lt;='入力シート'!G3,"-"," ")</f>
        <v> </v>
      </c>
      <c r="E227" s="6" t="str">
        <f>IF(C227&lt;='入力シート'!G3,VLOOKUP(ROW(E227)-1,grp_予想時間算出シート_順番時間種別,6,0)," ")</f>
        <v> </v>
      </c>
      <c r="F227" s="11" t="str">
        <f>IF(C227&lt;='入力シート'!G3,VLOOKUP(ROW(F227)-1,grp_予想時間算出シート_順番時間種別,4,0)," ")</f>
        <v> </v>
      </c>
    </row>
    <row r="228" spans="2:6" ht="12.75">
      <c r="B228" s="2" t="str">
        <f>IF(C228&lt;='入力シート'!G3,VLOOKUP(ROW(B228)-1,grp_予想時間算出シート_順番時間種別,5,0)," ")</f>
        <v> </v>
      </c>
      <c r="C228" s="6" t="str">
        <f>IF(VLOOKUP(ROW(C228)-1,grp_予想時間算出シート_順番時間種別,2,0)&lt;='入力シート'!G3,VLOOKUP(ROW(C228)-1,grp_予想時間算出シート_順番時間種別,2,0)," ")</f>
        <v> </v>
      </c>
      <c r="D228" s="7" t="str">
        <f>IF(C228&lt;='入力シート'!G3,"-"," ")</f>
        <v> </v>
      </c>
      <c r="E228" s="6" t="str">
        <f>IF(C228&lt;='入力シート'!G3,VLOOKUP(ROW(E228)-1,grp_予想時間算出シート_順番時間種別,6,0)," ")</f>
        <v> </v>
      </c>
      <c r="F228" s="11" t="str">
        <f>IF(C228&lt;='入力シート'!G3,VLOOKUP(ROW(F228)-1,grp_予想時間算出シート_順番時間種別,4,0)," ")</f>
        <v> </v>
      </c>
    </row>
    <row r="229" spans="2:6" ht="12.75">
      <c r="B229" s="2" t="str">
        <f>IF(C229&lt;='入力シート'!G3,VLOOKUP(ROW(B229)-1,grp_予想時間算出シート_順番時間種別,5,0)," ")</f>
        <v> </v>
      </c>
      <c r="C229" s="6" t="str">
        <f>IF(VLOOKUP(ROW(C229)-1,grp_予想時間算出シート_順番時間種別,2,0)&lt;='入力シート'!G3,VLOOKUP(ROW(C229)-1,grp_予想時間算出シート_順番時間種別,2,0)," ")</f>
        <v> </v>
      </c>
      <c r="D229" s="7" t="str">
        <f>IF(C229&lt;='入力シート'!G3,"-"," ")</f>
        <v> </v>
      </c>
      <c r="E229" s="6" t="str">
        <f>IF(C229&lt;='入力シート'!G3,VLOOKUP(ROW(E229)-1,grp_予想時間算出シート_順番時間種別,6,0)," ")</f>
        <v> </v>
      </c>
      <c r="F229" s="11" t="str">
        <f>IF(C229&lt;='入力シート'!G3,VLOOKUP(ROW(F229)-1,grp_予想時間算出シート_順番時間種別,4,0)," ")</f>
        <v> </v>
      </c>
    </row>
    <row r="230" spans="2:6" ht="12.75">
      <c r="B230" s="2" t="str">
        <f>IF(C230&lt;='入力シート'!G3,VLOOKUP(ROW(B230)-1,grp_予想時間算出シート_順番時間種別,5,0)," ")</f>
        <v> </v>
      </c>
      <c r="C230" s="6" t="str">
        <f>IF(VLOOKUP(ROW(C230)-1,grp_予想時間算出シート_順番時間種別,2,0)&lt;='入力シート'!G3,VLOOKUP(ROW(C230)-1,grp_予想時間算出シート_順番時間種別,2,0)," ")</f>
        <v> </v>
      </c>
      <c r="D230" s="7" t="str">
        <f>IF(C230&lt;='入力シート'!G3,"-"," ")</f>
        <v> </v>
      </c>
      <c r="E230" s="6" t="str">
        <f>IF(C230&lt;='入力シート'!G3,VLOOKUP(ROW(E230)-1,grp_予想時間算出シート_順番時間種別,6,0)," ")</f>
        <v> </v>
      </c>
      <c r="F230" s="11" t="str">
        <f>IF(C230&lt;='入力シート'!G3,VLOOKUP(ROW(F230)-1,grp_予想時間算出シート_順番時間種別,4,0)," ")</f>
        <v> </v>
      </c>
    </row>
    <row r="231" spans="2:6" ht="12.75">
      <c r="B231" s="2" t="str">
        <f>IF(C231&lt;='入力シート'!G3,VLOOKUP(ROW(B231)-1,grp_予想時間算出シート_順番時間種別,5,0)," ")</f>
        <v> </v>
      </c>
      <c r="C231" s="6" t="str">
        <f>IF(VLOOKUP(ROW(C231)-1,grp_予想時間算出シート_順番時間種別,2,0)&lt;='入力シート'!G3,VLOOKUP(ROW(C231)-1,grp_予想時間算出シート_順番時間種別,2,0)," ")</f>
        <v> </v>
      </c>
      <c r="D231" s="7" t="str">
        <f>IF(C231&lt;='入力シート'!G3,"-"," ")</f>
        <v> </v>
      </c>
      <c r="E231" s="6" t="str">
        <f>IF(C231&lt;='入力シート'!G3,VLOOKUP(ROW(E231)-1,grp_予想時間算出シート_順番時間種別,6,0)," ")</f>
        <v> </v>
      </c>
      <c r="F231" s="11" t="str">
        <f>IF(C231&lt;='入力シート'!G3,VLOOKUP(ROW(F231)-1,grp_予想時間算出シート_順番時間種別,4,0)," ")</f>
        <v> </v>
      </c>
    </row>
    <row r="232" spans="2:6" ht="12.75">
      <c r="B232" s="2" t="str">
        <f>IF(C232&lt;='入力シート'!G3,VLOOKUP(ROW(B232)-1,grp_予想時間算出シート_順番時間種別,5,0)," ")</f>
        <v> </v>
      </c>
      <c r="C232" s="6" t="str">
        <f>IF(VLOOKUP(ROW(C232)-1,grp_予想時間算出シート_順番時間種別,2,0)&lt;='入力シート'!G3,VLOOKUP(ROW(C232)-1,grp_予想時間算出シート_順番時間種別,2,0)," ")</f>
        <v> </v>
      </c>
      <c r="D232" s="7" t="str">
        <f>IF(C232&lt;='入力シート'!G3,"-"," ")</f>
        <v> </v>
      </c>
      <c r="E232" s="6" t="str">
        <f>IF(C232&lt;='入力シート'!G3,VLOOKUP(ROW(E232)-1,grp_予想時間算出シート_順番時間種別,6,0)," ")</f>
        <v> </v>
      </c>
      <c r="F232" s="11" t="str">
        <f>IF(C232&lt;='入力シート'!G3,VLOOKUP(ROW(F232)-1,grp_予想時間算出シート_順番時間種別,4,0)," ")</f>
        <v> </v>
      </c>
    </row>
    <row r="233" spans="2:6" ht="12.75">
      <c r="B233" s="2" t="str">
        <f>IF(C233&lt;='入力シート'!G3,VLOOKUP(ROW(B233)-1,grp_予想時間算出シート_順番時間種別,5,0)," ")</f>
        <v> </v>
      </c>
      <c r="C233" s="6" t="str">
        <f>IF(VLOOKUP(ROW(C233)-1,grp_予想時間算出シート_順番時間種別,2,0)&lt;='入力シート'!G3,VLOOKUP(ROW(C233)-1,grp_予想時間算出シート_順番時間種別,2,0)," ")</f>
        <v> </v>
      </c>
      <c r="D233" s="7" t="str">
        <f>IF(C233&lt;='入力シート'!G3,"-"," ")</f>
        <v> </v>
      </c>
      <c r="E233" s="6" t="str">
        <f>IF(C233&lt;='入力シート'!G3,VLOOKUP(ROW(E233)-1,grp_予想時間算出シート_順番時間種別,6,0)," ")</f>
        <v> </v>
      </c>
      <c r="F233" s="11" t="str">
        <f>IF(C233&lt;='入力シート'!G3,VLOOKUP(ROW(F233)-1,grp_予想時間算出シート_順番時間種別,4,0)," ")</f>
        <v> </v>
      </c>
    </row>
    <row r="234" spans="2:6" ht="12.75">
      <c r="B234" s="2" t="str">
        <f>IF(C234&lt;='入力シート'!G3,VLOOKUP(ROW(B234)-1,grp_予想時間算出シート_順番時間種別,5,0)," ")</f>
        <v> </v>
      </c>
      <c r="C234" s="6" t="str">
        <f>IF(VLOOKUP(ROW(C234)-1,grp_予想時間算出シート_順番時間種別,2,0)&lt;='入力シート'!G3,VLOOKUP(ROW(C234)-1,grp_予想時間算出シート_順番時間種別,2,0)," ")</f>
        <v> </v>
      </c>
      <c r="D234" s="7" t="str">
        <f>IF(C234&lt;='入力シート'!G3,"-"," ")</f>
        <v> </v>
      </c>
      <c r="E234" s="6" t="str">
        <f>IF(C234&lt;='入力シート'!G3,VLOOKUP(ROW(E234)-1,grp_予想時間算出シート_順番時間種別,6,0)," ")</f>
        <v> </v>
      </c>
      <c r="F234" s="11" t="str">
        <f>IF(C234&lt;='入力シート'!G3,VLOOKUP(ROW(F234)-1,grp_予想時間算出シート_順番時間種別,4,0)," ")</f>
        <v> </v>
      </c>
    </row>
    <row r="235" spans="2:6" ht="12.75">
      <c r="B235" s="2" t="str">
        <f>IF(C235&lt;='入力シート'!G3,VLOOKUP(ROW(B235)-1,grp_予想時間算出シート_順番時間種別,5,0)," ")</f>
        <v> </v>
      </c>
      <c r="C235" s="6" t="str">
        <f>IF(VLOOKUP(ROW(C235)-1,grp_予想時間算出シート_順番時間種別,2,0)&lt;='入力シート'!G3,VLOOKUP(ROW(C235)-1,grp_予想時間算出シート_順番時間種別,2,0)," ")</f>
        <v> </v>
      </c>
      <c r="D235" s="7" t="str">
        <f>IF(C235&lt;='入力シート'!G3,"-"," ")</f>
        <v> </v>
      </c>
      <c r="E235" s="6" t="str">
        <f>IF(C235&lt;='入力シート'!G3,VLOOKUP(ROW(E235)-1,grp_予想時間算出シート_順番時間種別,6,0)," ")</f>
        <v> </v>
      </c>
      <c r="F235" s="11" t="str">
        <f>IF(C235&lt;='入力シート'!G3,VLOOKUP(ROW(F235)-1,grp_予想時間算出シート_順番時間種別,4,0)," ")</f>
        <v> </v>
      </c>
    </row>
    <row r="236" spans="2:6" ht="12.75">
      <c r="B236" s="2" t="str">
        <f>IF(C236&lt;='入力シート'!G3,VLOOKUP(ROW(B236)-1,grp_予想時間算出シート_順番時間種別,5,0)," ")</f>
        <v> </v>
      </c>
      <c r="C236" s="6" t="str">
        <f>IF(VLOOKUP(ROW(C236)-1,grp_予想時間算出シート_順番時間種別,2,0)&lt;='入力シート'!G3,VLOOKUP(ROW(C236)-1,grp_予想時間算出シート_順番時間種別,2,0)," ")</f>
        <v> </v>
      </c>
      <c r="D236" s="7" t="str">
        <f>IF(C236&lt;='入力シート'!G3,"-"," ")</f>
        <v> </v>
      </c>
      <c r="E236" s="6" t="str">
        <f>IF(C236&lt;='入力シート'!G3,VLOOKUP(ROW(E236)-1,grp_予想時間算出シート_順番時間種別,6,0)," ")</f>
        <v> </v>
      </c>
      <c r="F236" s="11" t="str">
        <f>IF(C236&lt;='入力シート'!G3,VLOOKUP(ROW(F236)-1,grp_予想時間算出シート_順番時間種別,4,0)," ")</f>
        <v> </v>
      </c>
    </row>
    <row r="237" spans="2:6" ht="12.75">
      <c r="B237" s="2" t="str">
        <f>IF(C237&lt;='入力シート'!G3,VLOOKUP(ROW(B237)-1,grp_予想時間算出シート_順番時間種別,5,0)," ")</f>
        <v> </v>
      </c>
      <c r="C237" s="6" t="str">
        <f>IF(VLOOKUP(ROW(C237)-1,grp_予想時間算出シート_順番時間種別,2,0)&lt;='入力シート'!G3,VLOOKUP(ROW(C237)-1,grp_予想時間算出シート_順番時間種別,2,0)," ")</f>
        <v> </v>
      </c>
      <c r="D237" s="7" t="str">
        <f>IF(C237&lt;='入力シート'!G3,"-"," ")</f>
        <v> </v>
      </c>
      <c r="E237" s="6" t="str">
        <f>IF(C237&lt;='入力シート'!G3,VLOOKUP(ROW(E237)-1,grp_予想時間算出シート_順番時間種別,6,0)," ")</f>
        <v> </v>
      </c>
      <c r="F237" s="11" t="str">
        <f>IF(C237&lt;='入力シート'!G3,VLOOKUP(ROW(F237)-1,grp_予想時間算出シート_順番時間種別,4,0)," ")</f>
        <v> </v>
      </c>
    </row>
    <row r="238" spans="2:6" ht="12.75">
      <c r="B238" s="2" t="str">
        <f>IF(C238&lt;='入力シート'!G3,VLOOKUP(ROW(B238)-1,grp_予想時間算出シート_順番時間種別,5,0)," ")</f>
        <v> </v>
      </c>
      <c r="C238" s="6" t="str">
        <f>IF(VLOOKUP(ROW(C238)-1,grp_予想時間算出シート_順番時間種別,2,0)&lt;='入力シート'!G3,VLOOKUP(ROW(C238)-1,grp_予想時間算出シート_順番時間種別,2,0)," ")</f>
        <v> </v>
      </c>
      <c r="D238" s="7" t="str">
        <f>IF(C238&lt;='入力シート'!G3,"-"," ")</f>
        <v> </v>
      </c>
      <c r="E238" s="6" t="str">
        <f>IF(C238&lt;='入力シート'!G3,VLOOKUP(ROW(E238)-1,grp_予想時間算出シート_順番時間種別,6,0)," ")</f>
        <v> </v>
      </c>
      <c r="F238" s="11" t="str">
        <f>IF(C238&lt;='入力シート'!G3,VLOOKUP(ROW(F238)-1,grp_予想時間算出シート_順番時間種別,4,0)," ")</f>
        <v> </v>
      </c>
    </row>
    <row r="239" spans="2:6" ht="12.75">
      <c r="B239" s="2" t="str">
        <f>IF(C239&lt;='入力シート'!G3,VLOOKUP(ROW(B239)-1,grp_予想時間算出シート_順番時間種別,5,0)," ")</f>
        <v> </v>
      </c>
      <c r="C239" s="6" t="str">
        <f>IF(VLOOKUP(ROW(C239)-1,grp_予想時間算出シート_順番時間種別,2,0)&lt;='入力シート'!G3,VLOOKUP(ROW(C239)-1,grp_予想時間算出シート_順番時間種別,2,0)," ")</f>
        <v> </v>
      </c>
      <c r="D239" s="7" t="str">
        <f>IF(C239&lt;='入力シート'!G3,"-"," ")</f>
        <v> </v>
      </c>
      <c r="E239" s="6" t="str">
        <f>IF(C239&lt;='入力シート'!G3,VLOOKUP(ROW(E239)-1,grp_予想時間算出シート_順番時間種別,6,0)," ")</f>
        <v> </v>
      </c>
      <c r="F239" s="11" t="str">
        <f>IF(C239&lt;='入力シート'!G3,VLOOKUP(ROW(F239)-1,grp_予想時間算出シート_順番時間種別,4,0)," ")</f>
        <v> </v>
      </c>
    </row>
    <row r="240" spans="2:6" ht="12.75">
      <c r="B240" s="2" t="str">
        <f>IF(C240&lt;='入力シート'!G3,VLOOKUP(ROW(B240)-1,grp_予想時間算出シート_順番時間種別,5,0)," ")</f>
        <v> </v>
      </c>
      <c r="C240" s="6" t="str">
        <f>IF(VLOOKUP(ROW(C240)-1,grp_予想時間算出シート_順番時間種別,2,0)&lt;='入力シート'!G3,VLOOKUP(ROW(C240)-1,grp_予想時間算出シート_順番時間種別,2,0)," ")</f>
        <v> </v>
      </c>
      <c r="D240" s="7" t="str">
        <f>IF(C240&lt;='入力シート'!G3,"-"," ")</f>
        <v> </v>
      </c>
      <c r="E240" s="6" t="str">
        <f>IF(C240&lt;='入力シート'!G3,VLOOKUP(ROW(E240)-1,grp_予想時間算出シート_順番時間種別,6,0)," ")</f>
        <v> </v>
      </c>
      <c r="F240" s="11" t="str">
        <f>IF(C240&lt;='入力シート'!G3,VLOOKUP(ROW(F240)-1,grp_予想時間算出シート_順番時間種別,4,0)," ")</f>
        <v> </v>
      </c>
    </row>
    <row r="241" spans="2:6" ht="12.75">
      <c r="B241" s="2" t="str">
        <f>IF(C241&lt;='入力シート'!G3,VLOOKUP(ROW(B241)-1,grp_予想時間算出シート_順番時間種別,5,0)," ")</f>
        <v> </v>
      </c>
      <c r="C241" s="6" t="str">
        <f>IF(VLOOKUP(ROW(C241)-1,grp_予想時間算出シート_順番時間種別,2,0)&lt;='入力シート'!G3,VLOOKUP(ROW(C241)-1,grp_予想時間算出シート_順番時間種別,2,0)," ")</f>
        <v> </v>
      </c>
      <c r="D241" s="7" t="str">
        <f>IF(C241&lt;='入力シート'!G3,"-"," ")</f>
        <v> </v>
      </c>
      <c r="E241" s="6" t="str">
        <f>IF(C241&lt;='入力シート'!G3,VLOOKUP(ROW(E241)-1,grp_予想時間算出シート_順番時間種別,6,0)," ")</f>
        <v> </v>
      </c>
      <c r="F241" s="11" t="str">
        <f>IF(C241&lt;='入力シート'!G3,VLOOKUP(ROW(F241)-1,grp_予想時間算出シート_順番時間種別,4,0)," ")</f>
        <v> </v>
      </c>
    </row>
    <row r="242" spans="2:6" ht="12.75">
      <c r="B242" s="2" t="str">
        <f>IF(C242&lt;='入力シート'!G3,VLOOKUP(ROW(B242)-1,grp_予想時間算出シート_順番時間種別,5,0)," ")</f>
        <v> </v>
      </c>
      <c r="C242" s="6" t="str">
        <f>IF(VLOOKUP(ROW(C242)-1,grp_予想時間算出シート_順番時間種別,2,0)&lt;='入力シート'!G3,VLOOKUP(ROW(C242)-1,grp_予想時間算出シート_順番時間種別,2,0)," ")</f>
        <v> </v>
      </c>
      <c r="D242" s="7" t="str">
        <f>IF(C242&lt;='入力シート'!G3,"-"," ")</f>
        <v> </v>
      </c>
      <c r="E242" s="6" t="str">
        <f>IF(C242&lt;='入力シート'!G3,VLOOKUP(ROW(E242)-1,grp_予想時間算出シート_順番時間種別,6,0)," ")</f>
        <v> </v>
      </c>
      <c r="F242" s="11" t="str">
        <f>IF(C242&lt;='入力シート'!G3,VLOOKUP(ROW(F242)-1,grp_予想時間算出シート_順番時間種別,4,0)," ")</f>
        <v> </v>
      </c>
    </row>
    <row r="243" spans="2:6" ht="12.75">
      <c r="B243" s="2" t="str">
        <f>IF(C243&lt;='入力シート'!G3,VLOOKUP(ROW(B243)-1,grp_予想時間算出シート_順番時間種別,5,0)," ")</f>
        <v> </v>
      </c>
      <c r="C243" s="6" t="str">
        <f>IF(VLOOKUP(ROW(C243)-1,grp_予想時間算出シート_順番時間種別,2,0)&lt;='入力シート'!G3,VLOOKUP(ROW(C243)-1,grp_予想時間算出シート_順番時間種別,2,0)," ")</f>
        <v> </v>
      </c>
      <c r="D243" s="7" t="str">
        <f>IF(C243&lt;='入力シート'!G3,"-"," ")</f>
        <v> </v>
      </c>
      <c r="E243" s="6" t="str">
        <f>IF(C243&lt;='入力シート'!G3,VLOOKUP(ROW(E243)-1,grp_予想時間算出シート_順番時間種別,6,0)," ")</f>
        <v> </v>
      </c>
      <c r="F243" s="11" t="str">
        <f>IF(C243&lt;='入力シート'!G3,VLOOKUP(ROW(F243)-1,grp_予想時間算出シート_順番時間種別,4,0)," ")</f>
        <v> </v>
      </c>
    </row>
    <row r="244" spans="2:6" ht="12.75">
      <c r="B244" s="2" t="str">
        <f>IF(C244&lt;='入力シート'!G3,VLOOKUP(ROW(B244)-1,grp_予想時間算出シート_順番時間種別,5,0)," ")</f>
        <v> </v>
      </c>
      <c r="C244" s="6" t="str">
        <f>IF(VLOOKUP(ROW(C244)-1,grp_予想時間算出シート_順番時間種別,2,0)&lt;='入力シート'!G3,VLOOKUP(ROW(C244)-1,grp_予想時間算出シート_順番時間種別,2,0)," ")</f>
        <v> </v>
      </c>
      <c r="D244" s="7" t="str">
        <f>IF(C244&lt;='入力シート'!G3,"-"," ")</f>
        <v> </v>
      </c>
      <c r="E244" s="6" t="str">
        <f>IF(C244&lt;='入力シート'!G3,VLOOKUP(ROW(E244)-1,grp_予想時間算出シート_順番時間種別,6,0)," ")</f>
        <v> </v>
      </c>
      <c r="F244" s="11" t="str">
        <f>IF(C244&lt;='入力シート'!G3,VLOOKUP(ROW(F244)-1,grp_予想時間算出シート_順番時間種別,4,0)," ")</f>
        <v> </v>
      </c>
    </row>
    <row r="245" spans="2:6" ht="12.75">
      <c r="B245" s="2" t="str">
        <f>IF(C245&lt;='入力シート'!G3,VLOOKUP(ROW(B245)-1,grp_予想時間算出シート_順番時間種別,5,0)," ")</f>
        <v> </v>
      </c>
      <c r="C245" s="6" t="str">
        <f>IF(VLOOKUP(ROW(C245)-1,grp_予想時間算出シート_順番時間種別,2,0)&lt;='入力シート'!G3,VLOOKUP(ROW(C245)-1,grp_予想時間算出シート_順番時間種別,2,0)," ")</f>
        <v> </v>
      </c>
      <c r="D245" s="7" t="str">
        <f>IF(C245&lt;='入力シート'!G3,"-"," ")</f>
        <v> </v>
      </c>
      <c r="E245" s="6" t="str">
        <f>IF(C245&lt;='入力シート'!G3,VLOOKUP(ROW(E245)-1,grp_予想時間算出シート_順番時間種別,6,0)," ")</f>
        <v> </v>
      </c>
      <c r="F245" s="11" t="str">
        <f>IF(C245&lt;='入力シート'!G3,VLOOKUP(ROW(F245)-1,grp_予想時間算出シート_順番時間種別,4,0)," ")</f>
        <v> </v>
      </c>
    </row>
    <row r="246" spans="2:6" ht="12.75">
      <c r="B246" s="2" t="str">
        <f>IF(C246&lt;='入力シート'!G3,VLOOKUP(ROW(B246)-1,grp_予想時間算出シート_順番時間種別,5,0)," ")</f>
        <v> </v>
      </c>
      <c r="C246" s="6" t="str">
        <f>IF(VLOOKUP(ROW(C246)-1,grp_予想時間算出シート_順番時間種別,2,0)&lt;='入力シート'!G3,VLOOKUP(ROW(C246)-1,grp_予想時間算出シート_順番時間種別,2,0)," ")</f>
        <v> </v>
      </c>
      <c r="D246" s="7" t="str">
        <f>IF(C246&lt;='入力シート'!G3,"-"," ")</f>
        <v> </v>
      </c>
      <c r="E246" s="6" t="str">
        <f>IF(C246&lt;='入力シート'!G3,VLOOKUP(ROW(E246)-1,grp_予想時間算出シート_順番時間種別,6,0)," ")</f>
        <v> </v>
      </c>
      <c r="F246" s="11" t="str">
        <f>IF(C246&lt;='入力シート'!G3,VLOOKUP(ROW(F246)-1,grp_予想時間算出シート_順番時間種別,4,0)," ")</f>
        <v> </v>
      </c>
    </row>
    <row r="247" spans="2:6" ht="12.75">
      <c r="B247" s="2" t="str">
        <f>IF(C247&lt;='入力シート'!G3,VLOOKUP(ROW(B247)-1,grp_予想時間算出シート_順番時間種別,5,0)," ")</f>
        <v> </v>
      </c>
      <c r="C247" s="6" t="str">
        <f>IF(VLOOKUP(ROW(C247)-1,grp_予想時間算出シート_順番時間種別,2,0)&lt;='入力シート'!G3,VLOOKUP(ROW(C247)-1,grp_予想時間算出シート_順番時間種別,2,0)," ")</f>
        <v> </v>
      </c>
      <c r="D247" s="7" t="str">
        <f>IF(C247&lt;='入力シート'!G3,"-"," ")</f>
        <v> </v>
      </c>
      <c r="E247" s="6" t="str">
        <f>IF(C247&lt;='入力シート'!G3,VLOOKUP(ROW(E247)-1,grp_予想時間算出シート_順番時間種別,6,0)," ")</f>
        <v> </v>
      </c>
      <c r="F247" s="11" t="str">
        <f>IF(C247&lt;='入力シート'!G3,VLOOKUP(ROW(F247)-1,grp_予想時間算出シート_順番時間種別,4,0)," ")</f>
        <v> </v>
      </c>
    </row>
    <row r="248" spans="2:6" ht="12.75">
      <c r="B248" s="2" t="str">
        <f>IF(C248&lt;='入力シート'!G3,VLOOKUP(ROW(B248)-1,grp_予想時間算出シート_順番時間種別,5,0)," ")</f>
        <v> </v>
      </c>
      <c r="C248" s="6" t="str">
        <f>IF(VLOOKUP(ROW(C248)-1,grp_予想時間算出シート_順番時間種別,2,0)&lt;='入力シート'!G3,VLOOKUP(ROW(C248)-1,grp_予想時間算出シート_順番時間種別,2,0)," ")</f>
        <v> </v>
      </c>
      <c r="D248" s="7" t="str">
        <f>IF(C248&lt;='入力シート'!G3,"-"," ")</f>
        <v> </v>
      </c>
      <c r="E248" s="6" t="str">
        <f>IF(C248&lt;='入力シート'!G3,VLOOKUP(ROW(E248)-1,grp_予想時間算出シート_順番時間種別,6,0)," ")</f>
        <v> </v>
      </c>
      <c r="F248" s="11" t="str">
        <f>IF(C248&lt;='入力シート'!G3,VLOOKUP(ROW(F248)-1,grp_予想時間算出シート_順番時間種別,4,0)," ")</f>
        <v> </v>
      </c>
    </row>
    <row r="249" spans="2:6" ht="12.75">
      <c r="B249" s="2" t="str">
        <f>IF(C249&lt;='入力シート'!G3,VLOOKUP(ROW(B249)-1,grp_予想時間算出シート_順番時間種別,5,0)," ")</f>
        <v> </v>
      </c>
      <c r="C249" s="6" t="str">
        <f>IF(VLOOKUP(ROW(C249)-1,grp_予想時間算出シート_順番時間種別,2,0)&lt;='入力シート'!G3,VLOOKUP(ROW(C249)-1,grp_予想時間算出シート_順番時間種別,2,0)," ")</f>
        <v> </v>
      </c>
      <c r="D249" s="7" t="str">
        <f>IF(C249&lt;='入力シート'!G3,"-"," ")</f>
        <v> </v>
      </c>
      <c r="E249" s="6" t="str">
        <f>IF(C249&lt;='入力シート'!G3,VLOOKUP(ROW(E249)-1,grp_予想時間算出シート_順番時間種別,6,0)," ")</f>
        <v> </v>
      </c>
      <c r="F249" s="11" t="str">
        <f>IF(C249&lt;='入力シート'!G3,VLOOKUP(ROW(F249)-1,grp_予想時間算出シート_順番時間種別,4,0)," ")</f>
        <v> </v>
      </c>
    </row>
    <row r="250" spans="2:6" ht="12.75">
      <c r="B250" s="2" t="str">
        <f>IF(C250&lt;='入力シート'!G3,VLOOKUP(ROW(B250)-1,grp_予想時間算出シート_順番時間種別,5,0)," ")</f>
        <v> </v>
      </c>
      <c r="C250" s="6" t="str">
        <f>IF(VLOOKUP(ROW(C250)-1,grp_予想時間算出シート_順番時間種別,2,0)&lt;='入力シート'!G3,VLOOKUP(ROW(C250)-1,grp_予想時間算出シート_順番時間種別,2,0)," ")</f>
        <v> </v>
      </c>
      <c r="D250" s="7" t="str">
        <f>IF(C250&lt;='入力シート'!G3,"-"," ")</f>
        <v> </v>
      </c>
      <c r="E250" s="6" t="str">
        <f>IF(C250&lt;='入力シート'!G3,VLOOKUP(ROW(E250)-1,grp_予想時間算出シート_順番時間種別,6,0)," ")</f>
        <v> </v>
      </c>
      <c r="F250" s="11" t="str">
        <f>IF(C250&lt;='入力シート'!G3,VLOOKUP(ROW(F250)-1,grp_予想時間算出シート_順番時間種別,4,0)," ")</f>
        <v> </v>
      </c>
    </row>
    <row r="251" spans="2:6" ht="12.75">
      <c r="B251" s="2" t="str">
        <f>IF(C251&lt;='入力シート'!G3,VLOOKUP(ROW(B251)-1,grp_予想時間算出シート_順番時間種別,5,0)," ")</f>
        <v> </v>
      </c>
      <c r="C251" s="6" t="str">
        <f>IF(VLOOKUP(ROW(C251)-1,grp_予想時間算出シート_順番時間種別,2,0)&lt;='入力シート'!G3,VLOOKUP(ROW(C251)-1,grp_予想時間算出シート_順番時間種別,2,0)," ")</f>
        <v> </v>
      </c>
      <c r="D251" s="7" t="str">
        <f>IF(C251&lt;='入力シート'!G3,"-"," ")</f>
        <v> </v>
      </c>
      <c r="E251" s="6" t="str">
        <f>IF(C251&lt;='入力シート'!G3,VLOOKUP(ROW(E251)-1,grp_予想時間算出シート_順番時間種別,6,0)," ")</f>
        <v> </v>
      </c>
      <c r="F251" s="11" t="str">
        <f>IF(C251&lt;='入力シート'!G3,VLOOKUP(ROW(F251)-1,grp_予想時間算出シート_順番時間種別,4,0)," ")</f>
        <v> </v>
      </c>
    </row>
    <row r="252" spans="2:6" ht="12.75">
      <c r="B252" s="2" t="str">
        <f>IF(C252&lt;='入力シート'!G3,VLOOKUP(ROW(B252)-1,grp_予想時間算出シート_順番時間種別,5,0)," ")</f>
        <v> </v>
      </c>
      <c r="C252" s="6" t="str">
        <f>IF(VLOOKUP(ROW(C252)-1,grp_予想時間算出シート_順番時間種別,2,0)&lt;='入力シート'!G3,VLOOKUP(ROW(C252)-1,grp_予想時間算出シート_順番時間種別,2,0)," ")</f>
        <v> </v>
      </c>
      <c r="D252" s="7" t="str">
        <f>IF(C252&lt;='入力シート'!G3,"-"," ")</f>
        <v> </v>
      </c>
      <c r="E252" s="6" t="str">
        <f>IF(C252&lt;='入力シート'!G3,VLOOKUP(ROW(E252)-1,grp_予想時間算出シート_順番時間種別,6,0)," ")</f>
        <v> </v>
      </c>
      <c r="F252" s="11" t="str">
        <f>IF(C252&lt;='入力シート'!G3,VLOOKUP(ROW(F252)-1,grp_予想時間算出シート_順番時間種別,4,0)," ")</f>
        <v> </v>
      </c>
    </row>
    <row r="253" spans="2:6" ht="12.75">
      <c r="B253" s="2" t="str">
        <f>IF(C253&lt;='入力シート'!G3,VLOOKUP(ROW(B253)-1,grp_予想時間算出シート_順番時間種別,5,0)," ")</f>
        <v> </v>
      </c>
      <c r="C253" s="6" t="str">
        <f>IF(VLOOKUP(ROW(C253)-1,grp_予想時間算出シート_順番時間種別,2,0)&lt;='入力シート'!G3,VLOOKUP(ROW(C253)-1,grp_予想時間算出シート_順番時間種別,2,0)," ")</f>
        <v> </v>
      </c>
      <c r="D253" s="7" t="str">
        <f>IF(C253&lt;='入力シート'!G3,"-"," ")</f>
        <v> </v>
      </c>
      <c r="E253" s="6" t="str">
        <f>IF(C253&lt;='入力シート'!G3,VLOOKUP(ROW(E253)-1,grp_予想時間算出シート_順番時間種別,6,0)," ")</f>
        <v> </v>
      </c>
      <c r="F253" s="11" t="str">
        <f>IF(C253&lt;='入力シート'!G3,VLOOKUP(ROW(F253)-1,grp_予想時間算出シート_順番時間種別,4,0)," ")</f>
        <v> </v>
      </c>
    </row>
    <row r="254" spans="2:6" ht="12.75">
      <c r="B254" s="2" t="str">
        <f>IF(C254&lt;='入力シート'!G3,VLOOKUP(ROW(B254)-1,grp_予想時間算出シート_順番時間種別,5,0)," ")</f>
        <v> </v>
      </c>
      <c r="C254" s="6" t="str">
        <f>IF(VLOOKUP(ROW(C254)-1,grp_予想時間算出シート_順番時間種別,2,0)&lt;='入力シート'!G3,VLOOKUP(ROW(C254)-1,grp_予想時間算出シート_順番時間種別,2,0)," ")</f>
        <v> </v>
      </c>
      <c r="D254" s="7" t="str">
        <f>IF(C254&lt;='入力シート'!G3,"-"," ")</f>
        <v> </v>
      </c>
      <c r="E254" s="6" t="str">
        <f>IF(C254&lt;='入力シート'!G3,VLOOKUP(ROW(E254)-1,grp_予想時間算出シート_順番時間種別,6,0)," ")</f>
        <v> </v>
      </c>
      <c r="F254" s="11" t="str">
        <f>IF(C254&lt;='入力シート'!G3,VLOOKUP(ROW(F254)-1,grp_予想時間算出シート_順番時間種別,4,0)," ")</f>
        <v> </v>
      </c>
    </row>
    <row r="255" spans="2:6" ht="12.75">
      <c r="B255" s="2" t="str">
        <f>IF(C255&lt;='入力シート'!G3,VLOOKUP(ROW(B255)-1,grp_予想時間算出シート_順番時間種別,5,0)," ")</f>
        <v> </v>
      </c>
      <c r="C255" s="6" t="str">
        <f>IF(VLOOKUP(ROW(C255)-1,grp_予想時間算出シート_順番時間種別,2,0)&lt;='入力シート'!G3,VLOOKUP(ROW(C255)-1,grp_予想時間算出シート_順番時間種別,2,0)," ")</f>
        <v> </v>
      </c>
      <c r="D255" s="7" t="str">
        <f>IF(C255&lt;='入力シート'!G3,"-"," ")</f>
        <v> </v>
      </c>
      <c r="E255" s="6" t="str">
        <f>IF(C255&lt;='入力シート'!G3,VLOOKUP(ROW(E255)-1,grp_予想時間算出シート_順番時間種別,6,0)," ")</f>
        <v> </v>
      </c>
      <c r="F255" s="11" t="str">
        <f>IF(C255&lt;='入力シート'!G3,VLOOKUP(ROW(F255)-1,grp_予想時間算出シート_順番時間種別,4,0)," ")</f>
        <v> </v>
      </c>
    </row>
    <row r="256" spans="2:6" ht="12.75">
      <c r="B256" s="2" t="str">
        <f>IF(C256&lt;='入力シート'!G3,VLOOKUP(ROW(B256)-1,grp_予想時間算出シート_順番時間種別,5,0)," ")</f>
        <v> </v>
      </c>
      <c r="C256" s="6" t="str">
        <f>IF(VLOOKUP(ROW(C256)-1,grp_予想時間算出シート_順番時間種別,2,0)&lt;='入力シート'!G3,VLOOKUP(ROW(C256)-1,grp_予想時間算出シート_順番時間種別,2,0)," ")</f>
        <v> </v>
      </c>
      <c r="D256" s="7" t="str">
        <f>IF(C256&lt;='入力シート'!G3,"-"," ")</f>
        <v> </v>
      </c>
      <c r="E256" s="6" t="str">
        <f>IF(C256&lt;='入力シート'!G3,VLOOKUP(ROW(E256)-1,grp_予想時間算出シート_順番時間種別,6,0)," ")</f>
        <v> </v>
      </c>
      <c r="F256" s="11" t="str">
        <f>IF(C256&lt;='入力シート'!G3,VLOOKUP(ROW(F256)-1,grp_予想時間算出シート_順番時間種別,4,0)," ")</f>
        <v> </v>
      </c>
    </row>
    <row r="257" spans="2:6" ht="12.75">
      <c r="B257" s="2" t="str">
        <f>IF(C257&lt;='入力シート'!G3,VLOOKUP(ROW(B257)-1,grp_予想時間算出シート_順番時間種別,5,0)," ")</f>
        <v> </v>
      </c>
      <c r="C257" s="6" t="str">
        <f>IF(VLOOKUP(ROW(C257)-1,grp_予想時間算出シート_順番時間種別,2,0)&lt;='入力シート'!G3,VLOOKUP(ROW(C257)-1,grp_予想時間算出シート_順番時間種別,2,0)," ")</f>
        <v> </v>
      </c>
      <c r="D257" s="7" t="str">
        <f>IF(C257&lt;='入力シート'!G3,"-"," ")</f>
        <v> </v>
      </c>
      <c r="E257" s="6" t="str">
        <f>IF(C257&lt;='入力シート'!G3,VLOOKUP(ROW(E257)-1,grp_予想時間算出シート_順番時間種別,6,0)," ")</f>
        <v> </v>
      </c>
      <c r="F257" s="11" t="str">
        <f>IF(C257&lt;='入力シート'!G3,VLOOKUP(ROW(F257)-1,grp_予想時間算出シート_順番時間種別,4,0)," ")</f>
        <v> </v>
      </c>
    </row>
    <row r="258" spans="2:6" ht="12.75">
      <c r="B258" s="2" t="str">
        <f>IF(C258&lt;='入力シート'!G3,VLOOKUP(ROW(B258)-1,grp_予想時間算出シート_順番時間種別,5,0)," ")</f>
        <v> </v>
      </c>
      <c r="C258" s="6" t="str">
        <f>IF(VLOOKUP(ROW(C258)-1,grp_予想時間算出シート_順番時間種別,2,0)&lt;='入力シート'!G3,VLOOKUP(ROW(C258)-1,grp_予想時間算出シート_順番時間種別,2,0)," ")</f>
        <v> </v>
      </c>
      <c r="D258" s="7" t="str">
        <f>IF(C258&lt;='入力シート'!G3,"-"," ")</f>
        <v> </v>
      </c>
      <c r="E258" s="6" t="str">
        <f>IF(C258&lt;='入力シート'!G3,VLOOKUP(ROW(E258)-1,grp_予想時間算出シート_順番時間種別,6,0)," ")</f>
        <v> </v>
      </c>
      <c r="F258" s="11" t="str">
        <f>IF(C258&lt;='入力シート'!G3,VLOOKUP(ROW(F258)-1,grp_予想時間算出シート_順番時間種別,4,0)," ")</f>
        <v> </v>
      </c>
    </row>
    <row r="259" spans="2:6" ht="12.75">
      <c r="B259" s="2" t="str">
        <f>IF(C259&lt;='入力シート'!G3,VLOOKUP(ROW(B259)-1,grp_予想時間算出シート_順番時間種別,5,0)," ")</f>
        <v> </v>
      </c>
      <c r="C259" s="6" t="str">
        <f>IF(VLOOKUP(ROW(C259)-1,grp_予想時間算出シート_順番時間種別,2,0)&lt;='入力シート'!G3,VLOOKUP(ROW(C259)-1,grp_予想時間算出シート_順番時間種別,2,0)," ")</f>
        <v> </v>
      </c>
      <c r="D259" s="7" t="str">
        <f>IF(C259&lt;='入力シート'!G3,"-"," ")</f>
        <v> </v>
      </c>
      <c r="E259" s="6" t="str">
        <f>IF(C259&lt;='入力シート'!G3,VLOOKUP(ROW(E259)-1,grp_予想時間算出シート_順番時間種別,6,0)," ")</f>
        <v> </v>
      </c>
      <c r="F259" s="11" t="str">
        <f>IF(C259&lt;='入力シート'!G3,VLOOKUP(ROW(F259)-1,grp_予想時間算出シート_順番時間種別,4,0)," ")</f>
        <v> </v>
      </c>
    </row>
    <row r="260" spans="2:6" ht="12.75">
      <c r="B260" s="2" t="str">
        <f>IF(C260&lt;='入力シート'!G3,VLOOKUP(ROW(B260)-1,grp_予想時間算出シート_順番時間種別,5,0)," ")</f>
        <v> </v>
      </c>
      <c r="C260" s="6" t="str">
        <f>IF(VLOOKUP(ROW(C260)-1,grp_予想時間算出シート_順番時間種別,2,0)&lt;='入力シート'!G3,VLOOKUP(ROW(C260)-1,grp_予想時間算出シート_順番時間種別,2,0)," ")</f>
        <v> </v>
      </c>
      <c r="D260" s="7" t="str">
        <f>IF(C260&lt;='入力シート'!G3,"-"," ")</f>
        <v> </v>
      </c>
      <c r="E260" s="6" t="str">
        <f>IF(C260&lt;='入力シート'!G3,VLOOKUP(ROW(E260)-1,grp_予想時間算出シート_順番時間種別,6,0)," ")</f>
        <v> </v>
      </c>
      <c r="F260" s="11" t="str">
        <f>IF(C260&lt;='入力シート'!G3,VLOOKUP(ROW(F260)-1,grp_予想時間算出シート_順番時間種別,4,0)," ")</f>
        <v> </v>
      </c>
    </row>
    <row r="261" spans="2:6" ht="12.75">
      <c r="B261" s="2" t="str">
        <f>IF(C261&lt;='入力シート'!G3,VLOOKUP(ROW(B261)-1,grp_予想時間算出シート_順番時間種別,5,0)," ")</f>
        <v> </v>
      </c>
      <c r="C261" s="6" t="str">
        <f>IF(VLOOKUP(ROW(C261)-1,grp_予想時間算出シート_順番時間種別,2,0)&lt;='入力シート'!G3,VLOOKUP(ROW(C261)-1,grp_予想時間算出シート_順番時間種別,2,0)," ")</f>
        <v> </v>
      </c>
      <c r="D261" s="7" t="str">
        <f>IF(C261&lt;='入力シート'!G3,"-"," ")</f>
        <v> </v>
      </c>
      <c r="E261" s="6" t="str">
        <f>IF(C261&lt;='入力シート'!G3,VLOOKUP(ROW(E261)-1,grp_予想時間算出シート_順番時間種別,6,0)," ")</f>
        <v> </v>
      </c>
      <c r="F261" s="11" t="str">
        <f>IF(C261&lt;='入力シート'!G3,VLOOKUP(ROW(F261)-1,grp_予想時間算出シート_順番時間種別,4,0)," ")</f>
        <v> </v>
      </c>
    </row>
    <row r="262" spans="2:6" ht="12.75">
      <c r="B262" s="2" t="str">
        <f>IF(C262&lt;='入力シート'!G3,VLOOKUP(ROW(B262)-1,grp_予想時間算出シート_順番時間種別,5,0)," ")</f>
        <v> </v>
      </c>
      <c r="C262" s="6" t="str">
        <f>IF(VLOOKUP(ROW(C262)-1,grp_予想時間算出シート_順番時間種別,2,0)&lt;='入力シート'!G3,VLOOKUP(ROW(C262)-1,grp_予想時間算出シート_順番時間種別,2,0)," ")</f>
        <v> </v>
      </c>
      <c r="D262" s="7" t="str">
        <f>IF(C262&lt;='入力シート'!G3,"-"," ")</f>
        <v> </v>
      </c>
      <c r="E262" s="6" t="str">
        <f>IF(C262&lt;='入力シート'!G3,VLOOKUP(ROW(E262)-1,grp_予想時間算出シート_順番時間種別,6,0)," ")</f>
        <v> </v>
      </c>
      <c r="F262" s="11" t="str">
        <f>IF(C262&lt;='入力シート'!G3,VLOOKUP(ROW(F262)-1,grp_予想時間算出シート_順番時間種別,4,0)," ")</f>
        <v> </v>
      </c>
    </row>
    <row r="263" spans="2:6" ht="12.75">
      <c r="B263" s="2" t="str">
        <f>IF(C263&lt;='入力シート'!G3,VLOOKUP(ROW(B263)-1,grp_予想時間算出シート_順番時間種別,5,0)," ")</f>
        <v> </v>
      </c>
      <c r="C263" s="6" t="str">
        <f>IF(VLOOKUP(ROW(C263)-1,grp_予想時間算出シート_順番時間種別,2,0)&lt;='入力シート'!G3,VLOOKUP(ROW(C263)-1,grp_予想時間算出シート_順番時間種別,2,0)," ")</f>
        <v> </v>
      </c>
      <c r="D263" s="7" t="str">
        <f>IF(C263&lt;='入力シート'!G3,"-"," ")</f>
        <v> </v>
      </c>
      <c r="E263" s="6" t="str">
        <f>IF(C263&lt;='入力シート'!G3,VLOOKUP(ROW(E263)-1,grp_予想時間算出シート_順番時間種別,6,0)," ")</f>
        <v> </v>
      </c>
      <c r="F263" s="11" t="str">
        <f>IF(C263&lt;='入力シート'!G3,VLOOKUP(ROW(F263)-1,grp_予想時間算出シート_順番時間種別,4,0)," ")</f>
        <v> </v>
      </c>
    </row>
    <row r="264" spans="2:6" ht="12.75">
      <c r="B264" s="2" t="str">
        <f>IF(C264&lt;='入力シート'!G3,VLOOKUP(ROW(B264)-1,grp_予想時間算出シート_順番時間種別,5,0)," ")</f>
        <v> </v>
      </c>
      <c r="C264" s="6" t="str">
        <f>IF(VLOOKUP(ROW(C264)-1,grp_予想時間算出シート_順番時間種別,2,0)&lt;='入力シート'!G3,VLOOKUP(ROW(C264)-1,grp_予想時間算出シート_順番時間種別,2,0)," ")</f>
        <v> </v>
      </c>
      <c r="D264" s="7" t="str">
        <f>IF(C264&lt;='入力シート'!G3,"-"," ")</f>
        <v> </v>
      </c>
      <c r="E264" s="6" t="str">
        <f>IF(C264&lt;='入力シート'!G3,VLOOKUP(ROW(E264)-1,grp_予想時間算出シート_順番時間種別,6,0)," ")</f>
        <v> </v>
      </c>
      <c r="F264" s="11" t="str">
        <f>IF(C264&lt;='入力シート'!G3,VLOOKUP(ROW(F264)-1,grp_予想時間算出シート_順番時間種別,4,0)," ")</f>
        <v> </v>
      </c>
    </row>
    <row r="265" spans="2:6" ht="12.75">
      <c r="B265" s="2" t="str">
        <f>IF(C265&lt;='入力シート'!G3,VLOOKUP(ROW(B265)-1,grp_予想時間算出シート_順番時間種別,5,0)," ")</f>
        <v> </v>
      </c>
      <c r="C265" s="6" t="str">
        <f>IF(VLOOKUP(ROW(C265)-1,grp_予想時間算出シート_順番時間種別,2,0)&lt;='入力シート'!G3,VLOOKUP(ROW(C265)-1,grp_予想時間算出シート_順番時間種別,2,0)," ")</f>
        <v> </v>
      </c>
      <c r="D265" s="7" t="str">
        <f>IF(C265&lt;='入力シート'!G3,"-"," ")</f>
        <v> </v>
      </c>
      <c r="E265" s="6" t="str">
        <f>IF(C265&lt;='入力シート'!G3,VLOOKUP(ROW(E265)-1,grp_予想時間算出シート_順番時間種別,6,0)," ")</f>
        <v> </v>
      </c>
      <c r="F265" s="11" t="str">
        <f>IF(C265&lt;='入力シート'!G3,VLOOKUP(ROW(F265)-1,grp_予想時間算出シート_順番時間種別,4,0)," ")</f>
        <v> </v>
      </c>
    </row>
    <row r="266" spans="2:6" ht="12.75">
      <c r="B266" s="2" t="str">
        <f>IF(C266&lt;='入力シート'!G3,VLOOKUP(ROW(B266)-1,grp_予想時間算出シート_順番時間種別,5,0)," ")</f>
        <v> </v>
      </c>
      <c r="C266" s="6" t="str">
        <f>IF(VLOOKUP(ROW(C266)-1,grp_予想時間算出シート_順番時間種別,2,0)&lt;='入力シート'!G3,VLOOKUP(ROW(C266)-1,grp_予想時間算出シート_順番時間種別,2,0)," ")</f>
        <v> </v>
      </c>
      <c r="D266" s="7" t="str">
        <f>IF(C266&lt;='入力シート'!G3,"-"," ")</f>
        <v> </v>
      </c>
      <c r="E266" s="6" t="str">
        <f>IF(C266&lt;='入力シート'!G3,VLOOKUP(ROW(E266)-1,grp_予想時間算出シート_順番時間種別,6,0)," ")</f>
        <v> </v>
      </c>
      <c r="F266" s="11" t="str">
        <f>IF(C266&lt;='入力シート'!G3,VLOOKUP(ROW(F266)-1,grp_予想時間算出シート_順番時間種別,4,0)," ")</f>
        <v> </v>
      </c>
    </row>
    <row r="267" spans="2:6" ht="12.75">
      <c r="B267" s="2" t="str">
        <f>IF(C267&lt;='入力シート'!G3,VLOOKUP(ROW(B267)-1,grp_予想時間算出シート_順番時間種別,5,0)," ")</f>
        <v> </v>
      </c>
      <c r="C267" s="6" t="str">
        <f>IF(VLOOKUP(ROW(C267)-1,grp_予想時間算出シート_順番時間種別,2,0)&lt;='入力シート'!G3,VLOOKUP(ROW(C267)-1,grp_予想時間算出シート_順番時間種別,2,0)," ")</f>
        <v> </v>
      </c>
      <c r="D267" s="7" t="str">
        <f>IF(C267&lt;='入力シート'!G3,"-"," ")</f>
        <v> </v>
      </c>
      <c r="E267" s="6" t="str">
        <f>IF(C267&lt;='入力シート'!G3,VLOOKUP(ROW(E267)-1,grp_予想時間算出シート_順番時間種別,6,0)," ")</f>
        <v> </v>
      </c>
      <c r="F267" s="11" t="str">
        <f>IF(C267&lt;='入力シート'!G3,VLOOKUP(ROW(F267)-1,grp_予想時間算出シート_順番時間種別,4,0)," ")</f>
        <v> </v>
      </c>
    </row>
    <row r="268" spans="2:6" ht="12.75">
      <c r="B268" s="2" t="str">
        <f>IF(C268&lt;='入力シート'!G3,VLOOKUP(ROW(B268)-1,grp_予想時間算出シート_順番時間種別,5,0)," ")</f>
        <v> </v>
      </c>
      <c r="C268" s="6" t="str">
        <f>IF(VLOOKUP(ROW(C268)-1,grp_予想時間算出シート_順番時間種別,2,0)&lt;='入力シート'!G3,VLOOKUP(ROW(C268)-1,grp_予想時間算出シート_順番時間種別,2,0)," ")</f>
        <v> </v>
      </c>
      <c r="D268" s="7" t="str">
        <f>IF(C268&lt;='入力シート'!G3,"-"," ")</f>
        <v> </v>
      </c>
      <c r="E268" s="6" t="str">
        <f>IF(C268&lt;='入力シート'!G3,VLOOKUP(ROW(E268)-1,grp_予想時間算出シート_順番時間種別,6,0)," ")</f>
        <v> </v>
      </c>
      <c r="F268" s="11" t="str">
        <f>IF(C268&lt;='入力シート'!G3,VLOOKUP(ROW(F268)-1,grp_予想時間算出シート_順番時間種別,4,0)," ")</f>
        <v> </v>
      </c>
    </row>
    <row r="269" spans="2:6" ht="12.75">
      <c r="B269" s="2" t="str">
        <f>IF(C269&lt;='入力シート'!G3,VLOOKUP(ROW(B269)-1,grp_予想時間算出シート_順番時間種別,5,0)," ")</f>
        <v> </v>
      </c>
      <c r="C269" s="6" t="str">
        <f>IF(VLOOKUP(ROW(C269)-1,grp_予想時間算出シート_順番時間種別,2,0)&lt;='入力シート'!G3,VLOOKUP(ROW(C269)-1,grp_予想時間算出シート_順番時間種別,2,0)," ")</f>
        <v> </v>
      </c>
      <c r="D269" s="7" t="str">
        <f>IF(C269&lt;='入力シート'!G3,"-"," ")</f>
        <v> </v>
      </c>
      <c r="E269" s="6" t="str">
        <f>IF(C269&lt;='入力シート'!G3,VLOOKUP(ROW(E269)-1,grp_予想時間算出シート_順番時間種別,6,0)," ")</f>
        <v> </v>
      </c>
      <c r="F269" s="11" t="str">
        <f>IF(C269&lt;='入力シート'!G3,VLOOKUP(ROW(F269)-1,grp_予想時間算出シート_順番時間種別,4,0)," ")</f>
        <v> </v>
      </c>
    </row>
    <row r="270" spans="2:6" ht="12.75">
      <c r="B270" s="2" t="str">
        <f>IF(C270&lt;='入力シート'!G3,VLOOKUP(ROW(B270)-1,grp_予想時間算出シート_順番時間種別,5,0)," ")</f>
        <v> </v>
      </c>
      <c r="C270" s="6" t="str">
        <f>IF(VLOOKUP(ROW(C270)-1,grp_予想時間算出シート_順番時間種別,2,0)&lt;='入力シート'!G3,VLOOKUP(ROW(C270)-1,grp_予想時間算出シート_順番時間種別,2,0)," ")</f>
        <v> </v>
      </c>
      <c r="D270" s="7" t="str">
        <f>IF(C270&lt;='入力シート'!G3,"-"," ")</f>
        <v> </v>
      </c>
      <c r="E270" s="6" t="str">
        <f>IF(C270&lt;='入力シート'!G3,VLOOKUP(ROW(E270)-1,grp_予想時間算出シート_順番時間種別,6,0)," ")</f>
        <v> </v>
      </c>
      <c r="F270" s="11" t="str">
        <f>IF(C270&lt;='入力シート'!G3,VLOOKUP(ROW(F270)-1,grp_予想時間算出シート_順番時間種別,4,0)," ")</f>
        <v> </v>
      </c>
    </row>
    <row r="271" spans="2:6" ht="12.75">
      <c r="B271" s="2" t="str">
        <f>IF(C271&lt;='入力シート'!G3,VLOOKUP(ROW(B271)-1,grp_予想時間算出シート_順番時間種別,5,0)," ")</f>
        <v> </v>
      </c>
      <c r="C271" s="6" t="str">
        <f>IF(VLOOKUP(ROW(C271)-1,grp_予想時間算出シート_順番時間種別,2,0)&lt;='入力シート'!G3,VLOOKUP(ROW(C271)-1,grp_予想時間算出シート_順番時間種別,2,0)," ")</f>
        <v> </v>
      </c>
      <c r="D271" s="7" t="str">
        <f>IF(C271&lt;='入力シート'!G3,"-"," ")</f>
        <v> </v>
      </c>
      <c r="E271" s="6" t="str">
        <f>IF(C271&lt;='入力シート'!G3,VLOOKUP(ROW(E271)-1,grp_予想時間算出シート_順番時間種別,6,0)," ")</f>
        <v> </v>
      </c>
      <c r="F271" s="11" t="str">
        <f>IF(C271&lt;='入力シート'!G3,VLOOKUP(ROW(F271)-1,grp_予想時間算出シート_順番時間種別,4,0)," ")</f>
        <v> </v>
      </c>
    </row>
    <row r="272" spans="2:6" ht="12.75">
      <c r="B272" s="2" t="str">
        <f>IF(C272&lt;='入力シート'!G3,VLOOKUP(ROW(B272)-1,grp_予想時間算出シート_順番時間種別,5,0)," ")</f>
        <v> </v>
      </c>
      <c r="C272" s="6" t="str">
        <f>IF(VLOOKUP(ROW(C272)-1,grp_予想時間算出シート_順番時間種別,2,0)&lt;='入力シート'!G3,VLOOKUP(ROW(C272)-1,grp_予想時間算出シート_順番時間種別,2,0)," ")</f>
        <v> </v>
      </c>
      <c r="D272" s="7" t="str">
        <f>IF(C272&lt;='入力シート'!G3,"-"," ")</f>
        <v> </v>
      </c>
      <c r="E272" s="6" t="str">
        <f>IF(C272&lt;='入力シート'!G3,VLOOKUP(ROW(E272)-1,grp_予想時間算出シート_順番時間種別,6,0)," ")</f>
        <v> </v>
      </c>
      <c r="F272" s="11" t="str">
        <f>IF(C272&lt;='入力シート'!G3,VLOOKUP(ROW(F272)-1,grp_予想時間算出シート_順番時間種別,4,0)," ")</f>
        <v> </v>
      </c>
    </row>
    <row r="273" spans="2:6" ht="12.75">
      <c r="B273" s="2" t="str">
        <f>IF(C273&lt;='入力シート'!G3,VLOOKUP(ROW(B273)-1,grp_予想時間算出シート_順番時間種別,5,0)," ")</f>
        <v> </v>
      </c>
      <c r="C273" s="6" t="str">
        <f>IF(VLOOKUP(ROW(C273)-1,grp_予想時間算出シート_順番時間種別,2,0)&lt;='入力シート'!G3,VLOOKUP(ROW(C273)-1,grp_予想時間算出シート_順番時間種別,2,0)," ")</f>
        <v> </v>
      </c>
      <c r="D273" s="7" t="str">
        <f>IF(C273&lt;='入力シート'!G3,"-"," ")</f>
        <v> </v>
      </c>
      <c r="E273" s="6" t="str">
        <f>IF(C273&lt;='入力シート'!G3,VLOOKUP(ROW(E273)-1,grp_予想時間算出シート_順番時間種別,6,0)," ")</f>
        <v> </v>
      </c>
      <c r="F273" s="11" t="str">
        <f>IF(C273&lt;='入力シート'!G3,VLOOKUP(ROW(F273)-1,grp_予想時間算出シート_順番時間種別,4,0)," ")</f>
        <v> </v>
      </c>
    </row>
    <row r="274" spans="2:6" ht="12.75">
      <c r="B274" s="2" t="str">
        <f>IF(C274&lt;='入力シート'!G3,VLOOKUP(ROW(B274)-1,grp_予想時間算出シート_順番時間種別,5,0)," ")</f>
        <v> </v>
      </c>
      <c r="C274" s="6" t="str">
        <f>IF(VLOOKUP(ROW(C274)-1,grp_予想時間算出シート_順番時間種別,2,0)&lt;='入力シート'!G3,VLOOKUP(ROW(C274)-1,grp_予想時間算出シート_順番時間種別,2,0)," ")</f>
        <v> </v>
      </c>
      <c r="D274" s="7" t="str">
        <f>IF(C274&lt;='入力シート'!G3,"-"," ")</f>
        <v> </v>
      </c>
      <c r="E274" s="6" t="str">
        <f>IF(C274&lt;='入力シート'!G3,VLOOKUP(ROW(E274)-1,grp_予想時間算出シート_順番時間種別,6,0)," ")</f>
        <v> </v>
      </c>
      <c r="F274" s="11" t="str">
        <f>IF(C274&lt;='入力シート'!G3,VLOOKUP(ROW(F274)-1,grp_予想時間算出シート_順番時間種別,4,0)," ")</f>
        <v> </v>
      </c>
    </row>
    <row r="275" spans="2:6" ht="12.75">
      <c r="B275" s="2" t="str">
        <f>IF(C275&lt;='入力シート'!G3,VLOOKUP(ROW(B275)-1,grp_予想時間算出シート_順番時間種別,5,0)," ")</f>
        <v> </v>
      </c>
      <c r="C275" s="6" t="str">
        <f>IF(VLOOKUP(ROW(C275)-1,grp_予想時間算出シート_順番時間種別,2,0)&lt;='入力シート'!G3,VLOOKUP(ROW(C275)-1,grp_予想時間算出シート_順番時間種別,2,0)," ")</f>
        <v> </v>
      </c>
      <c r="D275" s="7" t="str">
        <f>IF(C275&lt;='入力シート'!G3,"-"," ")</f>
        <v> </v>
      </c>
      <c r="E275" s="6" t="str">
        <f>IF(C275&lt;='入力シート'!G3,VLOOKUP(ROW(E275)-1,grp_予想時間算出シート_順番時間種別,6,0)," ")</f>
        <v> </v>
      </c>
      <c r="F275" s="11" t="str">
        <f>IF(C275&lt;='入力シート'!G3,VLOOKUP(ROW(F275)-1,grp_予想時間算出シート_順番時間種別,4,0)," ")</f>
        <v> </v>
      </c>
    </row>
    <row r="276" spans="2:6" ht="12.75">
      <c r="B276" s="2" t="str">
        <f>IF(C276&lt;='入力シート'!G3,VLOOKUP(ROW(B276)-1,grp_予想時間算出シート_順番時間種別,5,0)," ")</f>
        <v> </v>
      </c>
      <c r="C276" s="6" t="str">
        <f>IF(VLOOKUP(ROW(C276)-1,grp_予想時間算出シート_順番時間種別,2,0)&lt;='入力シート'!G3,VLOOKUP(ROW(C276)-1,grp_予想時間算出シート_順番時間種別,2,0)," ")</f>
        <v> </v>
      </c>
      <c r="D276" s="7" t="str">
        <f>IF(C276&lt;='入力シート'!G3,"-"," ")</f>
        <v> </v>
      </c>
      <c r="E276" s="6" t="str">
        <f>IF(C276&lt;='入力シート'!G3,VLOOKUP(ROW(E276)-1,grp_予想時間算出シート_順番時間種別,6,0)," ")</f>
        <v> </v>
      </c>
      <c r="F276" s="11" t="str">
        <f>IF(C276&lt;='入力シート'!G3,VLOOKUP(ROW(F276)-1,grp_予想時間算出シート_順番時間種別,4,0)," ")</f>
        <v> </v>
      </c>
    </row>
    <row r="277" spans="2:6" ht="12.75">
      <c r="B277" s="2" t="str">
        <f>IF(C277&lt;='入力シート'!G3,VLOOKUP(ROW(B277)-1,grp_予想時間算出シート_順番時間種別,5,0)," ")</f>
        <v> </v>
      </c>
      <c r="C277" s="6" t="str">
        <f>IF(VLOOKUP(ROW(C277)-1,grp_予想時間算出シート_順番時間種別,2,0)&lt;='入力シート'!G3,VLOOKUP(ROW(C277)-1,grp_予想時間算出シート_順番時間種別,2,0)," ")</f>
        <v> </v>
      </c>
      <c r="D277" s="7" t="str">
        <f>IF(C277&lt;='入力シート'!G3,"-"," ")</f>
        <v> </v>
      </c>
      <c r="E277" s="6" t="str">
        <f>IF(C277&lt;='入力シート'!G3,VLOOKUP(ROW(E277)-1,grp_予想時間算出シート_順番時間種別,6,0)," ")</f>
        <v> </v>
      </c>
      <c r="F277" s="11" t="str">
        <f>IF(C277&lt;='入力シート'!G3,VLOOKUP(ROW(F277)-1,grp_予想時間算出シート_順番時間種別,4,0)," ")</f>
        <v> </v>
      </c>
    </row>
    <row r="278" spans="2:6" ht="12.75">
      <c r="B278" s="2" t="str">
        <f>IF(C278&lt;='入力シート'!G3,VLOOKUP(ROW(B278)-1,grp_予想時間算出シート_順番時間種別,5,0)," ")</f>
        <v> </v>
      </c>
      <c r="C278" s="6" t="str">
        <f>IF(VLOOKUP(ROW(C278)-1,grp_予想時間算出シート_順番時間種別,2,0)&lt;='入力シート'!G3,VLOOKUP(ROW(C278)-1,grp_予想時間算出シート_順番時間種別,2,0)," ")</f>
        <v> </v>
      </c>
      <c r="D278" s="7" t="str">
        <f>IF(C278&lt;='入力シート'!G3,"-"," ")</f>
        <v> </v>
      </c>
      <c r="E278" s="6" t="str">
        <f>IF(C278&lt;='入力シート'!G3,VLOOKUP(ROW(E278)-1,grp_予想時間算出シート_順番時間種別,6,0)," ")</f>
        <v> </v>
      </c>
      <c r="F278" s="11" t="str">
        <f>IF(C278&lt;='入力シート'!G3,VLOOKUP(ROW(F278)-1,grp_予想時間算出シート_順番時間種別,4,0)," ")</f>
        <v> </v>
      </c>
    </row>
    <row r="279" spans="2:6" ht="12.75">
      <c r="B279" s="2" t="str">
        <f>IF(C279&lt;='入力シート'!G3,VLOOKUP(ROW(B279)-1,grp_予想時間算出シート_順番時間種別,5,0)," ")</f>
        <v> </v>
      </c>
      <c r="C279" s="6" t="str">
        <f>IF(VLOOKUP(ROW(C279)-1,grp_予想時間算出シート_順番時間種別,2,0)&lt;='入力シート'!G3,VLOOKUP(ROW(C279)-1,grp_予想時間算出シート_順番時間種別,2,0)," ")</f>
        <v> </v>
      </c>
      <c r="D279" s="7" t="str">
        <f>IF(C279&lt;='入力シート'!G3,"-"," ")</f>
        <v> </v>
      </c>
      <c r="E279" s="6" t="str">
        <f>IF(C279&lt;='入力シート'!G3,VLOOKUP(ROW(E279)-1,grp_予想時間算出シート_順番時間種別,6,0)," ")</f>
        <v> </v>
      </c>
      <c r="F279" s="11" t="str">
        <f>IF(C279&lt;='入力シート'!G3,VLOOKUP(ROW(F279)-1,grp_予想時間算出シート_順番時間種別,4,0)," ")</f>
        <v> </v>
      </c>
    </row>
    <row r="280" spans="2:6" ht="12.75">
      <c r="B280" s="2" t="str">
        <f>IF(C280&lt;='入力シート'!G3,VLOOKUP(ROW(B280)-1,grp_予想時間算出シート_順番時間種別,5,0)," ")</f>
        <v> </v>
      </c>
      <c r="C280" s="6" t="str">
        <f>IF(VLOOKUP(ROW(C280)-1,grp_予想時間算出シート_順番時間種別,2,0)&lt;='入力シート'!G3,VLOOKUP(ROW(C280)-1,grp_予想時間算出シート_順番時間種別,2,0)," ")</f>
        <v> </v>
      </c>
      <c r="D280" s="7" t="str">
        <f>IF(C280&lt;='入力シート'!G3,"-"," ")</f>
        <v> </v>
      </c>
      <c r="E280" s="6" t="str">
        <f>IF(C280&lt;='入力シート'!G3,VLOOKUP(ROW(E280)-1,grp_予想時間算出シート_順番時間種別,6,0)," ")</f>
        <v> </v>
      </c>
      <c r="F280" s="11" t="str">
        <f>IF(C280&lt;='入力シート'!G3,VLOOKUP(ROW(F280)-1,grp_予想時間算出シート_順番時間種別,4,0)," ")</f>
        <v> </v>
      </c>
    </row>
    <row r="281" spans="2:6" ht="12.75">
      <c r="B281" s="2" t="str">
        <f>IF(C281&lt;='入力シート'!G3,VLOOKUP(ROW(B281)-1,grp_予想時間算出シート_順番時間種別,5,0)," ")</f>
        <v> </v>
      </c>
      <c r="C281" s="6" t="str">
        <f>IF(VLOOKUP(ROW(C281)-1,grp_予想時間算出シート_順番時間種別,2,0)&lt;='入力シート'!G3,VLOOKUP(ROW(C281)-1,grp_予想時間算出シート_順番時間種別,2,0)," ")</f>
        <v> </v>
      </c>
      <c r="D281" s="7" t="str">
        <f>IF(C281&lt;='入力シート'!G3,"-"," ")</f>
        <v> </v>
      </c>
      <c r="E281" s="6" t="str">
        <f>IF(C281&lt;='入力シート'!G3,VLOOKUP(ROW(E281)-1,grp_予想時間算出シート_順番時間種別,6,0)," ")</f>
        <v> </v>
      </c>
      <c r="F281" s="11" t="str">
        <f>IF(C281&lt;='入力シート'!G3,VLOOKUP(ROW(F281)-1,grp_予想時間算出シート_順番時間種別,4,0)," ")</f>
        <v> </v>
      </c>
    </row>
    <row r="282" spans="2:6" ht="12.75">
      <c r="B282" s="2" t="str">
        <f>IF(C282&lt;='入力シート'!G3,VLOOKUP(ROW(B282)-1,grp_予想時間算出シート_順番時間種別,5,0)," ")</f>
        <v> </v>
      </c>
      <c r="C282" s="6" t="str">
        <f>IF(VLOOKUP(ROW(C282)-1,grp_予想時間算出シート_順番時間種別,2,0)&lt;='入力シート'!G3,VLOOKUP(ROW(C282)-1,grp_予想時間算出シート_順番時間種別,2,0)," ")</f>
        <v> </v>
      </c>
      <c r="D282" s="7" t="str">
        <f>IF(C282&lt;='入力シート'!G3,"-"," ")</f>
        <v> </v>
      </c>
      <c r="E282" s="6" t="str">
        <f>IF(C282&lt;='入力シート'!G3,VLOOKUP(ROW(E282)-1,grp_予想時間算出シート_順番時間種別,6,0)," ")</f>
        <v> </v>
      </c>
      <c r="F282" s="11" t="str">
        <f>IF(C282&lt;='入力シート'!G3,VLOOKUP(ROW(F282)-1,grp_予想時間算出シート_順番時間種別,4,0)," ")</f>
        <v> </v>
      </c>
    </row>
    <row r="283" spans="2:6" ht="12.75">
      <c r="B283" s="2" t="str">
        <f>IF(C283&lt;='入力シート'!G3,VLOOKUP(ROW(B283)-1,grp_予想時間算出シート_順番時間種別,5,0)," ")</f>
        <v> </v>
      </c>
      <c r="C283" s="6" t="str">
        <f>IF(VLOOKUP(ROW(C283)-1,grp_予想時間算出シート_順番時間種別,2,0)&lt;='入力シート'!G3,VLOOKUP(ROW(C283)-1,grp_予想時間算出シート_順番時間種別,2,0)," ")</f>
        <v> </v>
      </c>
      <c r="D283" s="7" t="str">
        <f>IF(C283&lt;='入力シート'!G3,"-"," ")</f>
        <v> </v>
      </c>
      <c r="E283" s="6" t="str">
        <f>IF(C283&lt;='入力シート'!G3,VLOOKUP(ROW(E283)-1,grp_予想時間算出シート_順番時間種別,6,0)," ")</f>
        <v> </v>
      </c>
      <c r="F283" s="11" t="str">
        <f>IF(C283&lt;='入力シート'!G3,VLOOKUP(ROW(F283)-1,grp_予想時間算出シート_順番時間種別,4,0)," ")</f>
        <v> </v>
      </c>
    </row>
    <row r="284" spans="2:6" ht="12.75">
      <c r="B284" s="2" t="str">
        <f>IF(C284&lt;='入力シート'!G3,VLOOKUP(ROW(B284)-1,grp_予想時間算出シート_順番時間種別,5,0)," ")</f>
        <v> </v>
      </c>
      <c r="C284" s="6" t="str">
        <f>IF(VLOOKUP(ROW(C284)-1,grp_予想時間算出シート_順番時間種別,2,0)&lt;='入力シート'!G3,VLOOKUP(ROW(C284)-1,grp_予想時間算出シート_順番時間種別,2,0)," ")</f>
        <v> </v>
      </c>
      <c r="D284" s="7" t="str">
        <f>IF(C284&lt;='入力シート'!G3,"-"," ")</f>
        <v> </v>
      </c>
      <c r="E284" s="6" t="str">
        <f>IF(C284&lt;='入力シート'!G3,VLOOKUP(ROW(E284)-1,grp_予想時間算出シート_順番時間種別,6,0)," ")</f>
        <v> </v>
      </c>
      <c r="F284" s="11" t="str">
        <f>IF(C284&lt;='入力シート'!G3,VLOOKUP(ROW(F284)-1,grp_予想時間算出シート_順番時間種別,4,0)," ")</f>
        <v> </v>
      </c>
    </row>
    <row r="285" spans="2:6" ht="12.75">
      <c r="B285" s="2" t="str">
        <f>IF(C285&lt;='入力シート'!G3,VLOOKUP(ROW(B285)-1,grp_予想時間算出シート_順番時間種別,5,0)," ")</f>
        <v> </v>
      </c>
      <c r="C285" s="6" t="str">
        <f>IF(VLOOKUP(ROW(C285)-1,grp_予想時間算出シート_順番時間種別,2,0)&lt;='入力シート'!G3,VLOOKUP(ROW(C285)-1,grp_予想時間算出シート_順番時間種別,2,0)," ")</f>
        <v> </v>
      </c>
      <c r="D285" s="7" t="str">
        <f>IF(C285&lt;='入力シート'!G3,"-"," ")</f>
        <v> </v>
      </c>
      <c r="E285" s="6" t="str">
        <f>IF(C285&lt;='入力シート'!G3,VLOOKUP(ROW(E285)-1,grp_予想時間算出シート_順番時間種別,6,0)," ")</f>
        <v> </v>
      </c>
      <c r="F285" s="11" t="str">
        <f>IF(C285&lt;='入力シート'!G3,VLOOKUP(ROW(F285)-1,grp_予想時間算出シート_順番時間種別,4,0)," ")</f>
        <v> </v>
      </c>
    </row>
    <row r="286" spans="2:6" ht="12.75">
      <c r="B286" s="2" t="str">
        <f>IF(C286&lt;='入力シート'!G3,VLOOKUP(ROW(B286)-1,grp_予想時間算出シート_順番時間種別,5,0)," ")</f>
        <v> </v>
      </c>
      <c r="C286" s="6" t="str">
        <f>IF(VLOOKUP(ROW(C286)-1,grp_予想時間算出シート_順番時間種別,2,0)&lt;='入力シート'!G3,VLOOKUP(ROW(C286)-1,grp_予想時間算出シート_順番時間種別,2,0)," ")</f>
        <v> </v>
      </c>
      <c r="D286" s="7" t="str">
        <f>IF(C286&lt;='入力シート'!G3,"-"," ")</f>
        <v> </v>
      </c>
      <c r="E286" s="6" t="str">
        <f>IF(C286&lt;='入力シート'!G3,VLOOKUP(ROW(E286)-1,grp_予想時間算出シート_順番時間種別,6,0)," ")</f>
        <v> </v>
      </c>
      <c r="F286" s="11" t="str">
        <f>IF(C286&lt;='入力シート'!G3,VLOOKUP(ROW(F286)-1,grp_予想時間算出シート_順番時間種別,4,0)," ")</f>
        <v> </v>
      </c>
    </row>
    <row r="287" spans="2:6" ht="12.75">
      <c r="B287" s="2" t="str">
        <f>IF(C287&lt;='入力シート'!G3,VLOOKUP(ROW(B287)-1,grp_予想時間算出シート_順番時間種別,5,0)," ")</f>
        <v> </v>
      </c>
      <c r="C287" s="6" t="str">
        <f>IF(VLOOKUP(ROW(C287)-1,grp_予想時間算出シート_順番時間種別,2,0)&lt;='入力シート'!G3,VLOOKUP(ROW(C287)-1,grp_予想時間算出シート_順番時間種別,2,0)," ")</f>
        <v> </v>
      </c>
      <c r="D287" s="7" t="str">
        <f>IF(C287&lt;='入力シート'!G3,"-"," ")</f>
        <v> </v>
      </c>
      <c r="E287" s="6" t="str">
        <f>IF(C287&lt;='入力シート'!G3,VLOOKUP(ROW(E287)-1,grp_予想時間算出シート_順番時間種別,6,0)," ")</f>
        <v> </v>
      </c>
      <c r="F287" s="11" t="str">
        <f>IF(C287&lt;='入力シート'!G3,VLOOKUP(ROW(F287)-1,grp_予想時間算出シート_順番時間種別,4,0)," ")</f>
        <v> </v>
      </c>
    </row>
    <row r="288" spans="2:6" ht="12.75">
      <c r="B288" s="2" t="str">
        <f>IF(C288&lt;='入力シート'!G3,VLOOKUP(ROW(B288)-1,grp_予想時間算出シート_順番時間種別,5,0)," ")</f>
        <v> </v>
      </c>
      <c r="C288" s="6" t="str">
        <f>IF(VLOOKUP(ROW(C288)-1,grp_予想時間算出シート_順番時間種別,2,0)&lt;='入力シート'!G3,VLOOKUP(ROW(C288)-1,grp_予想時間算出シート_順番時間種別,2,0)," ")</f>
        <v> </v>
      </c>
      <c r="D288" s="7" t="str">
        <f>IF(C288&lt;='入力シート'!G3,"-"," ")</f>
        <v> </v>
      </c>
      <c r="E288" s="6" t="str">
        <f>IF(C288&lt;='入力シート'!G3,VLOOKUP(ROW(E288)-1,grp_予想時間算出シート_順番時間種別,6,0)," ")</f>
        <v> </v>
      </c>
      <c r="F288" s="11" t="str">
        <f>IF(C288&lt;='入力シート'!G3,VLOOKUP(ROW(F288)-1,grp_予想時間算出シート_順番時間種別,4,0)," ")</f>
        <v> </v>
      </c>
    </row>
    <row r="289" spans="2:6" ht="12.75">
      <c r="B289" s="2" t="str">
        <f>IF(C289&lt;='入力シート'!G3,VLOOKUP(ROW(B289)-1,grp_予想時間算出シート_順番時間種別,5,0)," ")</f>
        <v> </v>
      </c>
      <c r="C289" s="6" t="str">
        <f>IF(VLOOKUP(ROW(C289)-1,grp_予想時間算出シート_順番時間種別,2,0)&lt;='入力シート'!G3,VLOOKUP(ROW(C289)-1,grp_予想時間算出シート_順番時間種別,2,0)," ")</f>
        <v> </v>
      </c>
      <c r="D289" s="7" t="str">
        <f>IF(C289&lt;='入力シート'!G3,"-"," ")</f>
        <v> </v>
      </c>
      <c r="E289" s="6" t="str">
        <f>IF(C289&lt;='入力シート'!G3,VLOOKUP(ROW(E289)-1,grp_予想時間算出シート_順番時間種別,6,0)," ")</f>
        <v> </v>
      </c>
      <c r="F289" s="11" t="str">
        <f>IF(C289&lt;='入力シート'!G3,VLOOKUP(ROW(F289)-1,grp_予想時間算出シート_順番時間種別,4,0)," ")</f>
        <v> </v>
      </c>
    </row>
    <row r="290" spans="2:6" ht="12.75">
      <c r="B290" s="2" t="str">
        <f>IF(C290&lt;='入力シート'!G3,VLOOKUP(ROW(B290)-1,grp_予想時間算出シート_順番時間種別,5,0)," ")</f>
        <v> </v>
      </c>
      <c r="C290" s="6" t="str">
        <f>IF(VLOOKUP(ROW(C290)-1,grp_予想時間算出シート_順番時間種別,2,0)&lt;='入力シート'!G3,VLOOKUP(ROW(C290)-1,grp_予想時間算出シート_順番時間種別,2,0)," ")</f>
        <v> </v>
      </c>
      <c r="D290" s="7" t="str">
        <f>IF(C290&lt;='入力シート'!G3,"-"," ")</f>
        <v> </v>
      </c>
      <c r="E290" s="6" t="str">
        <f>IF(C290&lt;='入力シート'!G3,VLOOKUP(ROW(E290)-1,grp_予想時間算出シート_順番時間種別,6,0)," ")</f>
        <v> </v>
      </c>
      <c r="F290" s="11" t="str">
        <f>IF(C290&lt;='入力シート'!G3,VLOOKUP(ROW(F290)-1,grp_予想時間算出シート_順番時間種別,4,0)," ")</f>
        <v> </v>
      </c>
    </row>
    <row r="291" spans="2:6" ht="12.75">
      <c r="B291" s="2" t="str">
        <f>IF(C291&lt;='入力シート'!G3,VLOOKUP(ROW(B291)-1,grp_予想時間算出シート_順番時間種別,5,0)," ")</f>
        <v> </v>
      </c>
      <c r="C291" s="6" t="str">
        <f>IF(VLOOKUP(ROW(C291)-1,grp_予想時間算出シート_順番時間種別,2,0)&lt;='入力シート'!G3,VLOOKUP(ROW(C291)-1,grp_予想時間算出シート_順番時間種別,2,0)," ")</f>
        <v> </v>
      </c>
      <c r="D291" s="7" t="str">
        <f>IF(C291&lt;='入力シート'!G3,"-"," ")</f>
        <v> </v>
      </c>
      <c r="E291" s="6" t="str">
        <f>IF(C291&lt;='入力シート'!G3,VLOOKUP(ROW(E291)-1,grp_予想時間算出シート_順番時間種別,6,0)," ")</f>
        <v> </v>
      </c>
      <c r="F291" s="11" t="str">
        <f>IF(C291&lt;='入力シート'!G3,VLOOKUP(ROW(F291)-1,grp_予想時間算出シート_順番時間種別,4,0)," ")</f>
        <v> </v>
      </c>
    </row>
    <row r="292" spans="2:6" ht="12.75">
      <c r="B292" s="2" t="str">
        <f>IF(C292&lt;='入力シート'!G3,VLOOKUP(ROW(B292)-1,grp_予想時間算出シート_順番時間種別,5,0)," ")</f>
        <v> </v>
      </c>
      <c r="C292" s="6" t="str">
        <f>IF(VLOOKUP(ROW(C292)-1,grp_予想時間算出シート_順番時間種別,2,0)&lt;='入力シート'!G3,VLOOKUP(ROW(C292)-1,grp_予想時間算出シート_順番時間種別,2,0)," ")</f>
        <v> </v>
      </c>
      <c r="D292" s="7" t="str">
        <f>IF(C292&lt;='入力シート'!G3,"-"," ")</f>
        <v> </v>
      </c>
      <c r="E292" s="6" t="str">
        <f>IF(C292&lt;='入力シート'!G3,VLOOKUP(ROW(E292)-1,grp_予想時間算出シート_順番時間種別,6,0)," ")</f>
        <v> </v>
      </c>
      <c r="F292" s="11" t="str">
        <f>IF(C292&lt;='入力シート'!G3,VLOOKUP(ROW(F292)-1,grp_予想時間算出シート_順番時間種別,4,0)," ")</f>
        <v> </v>
      </c>
    </row>
    <row r="293" spans="2:6" ht="12.75">
      <c r="B293" s="2" t="str">
        <f>IF(C293&lt;='入力シート'!G3,VLOOKUP(ROW(B293)-1,grp_予想時間算出シート_順番時間種別,5,0)," ")</f>
        <v> </v>
      </c>
      <c r="C293" s="6" t="str">
        <f>IF(VLOOKUP(ROW(C293)-1,grp_予想時間算出シート_順番時間種別,2,0)&lt;='入力シート'!G3,VLOOKUP(ROW(C293)-1,grp_予想時間算出シート_順番時間種別,2,0)," ")</f>
        <v> </v>
      </c>
      <c r="D293" s="7" t="str">
        <f>IF(C293&lt;='入力シート'!G3,"-"," ")</f>
        <v> </v>
      </c>
      <c r="E293" s="6" t="str">
        <f>IF(C293&lt;='入力シート'!G3,VLOOKUP(ROW(E293)-1,grp_予想時間算出シート_順番時間種別,6,0)," ")</f>
        <v> </v>
      </c>
      <c r="F293" s="11" t="str">
        <f>IF(C293&lt;='入力シート'!G3,VLOOKUP(ROW(F293)-1,grp_予想時間算出シート_順番時間種別,4,0)," ")</f>
        <v> </v>
      </c>
    </row>
    <row r="294" spans="2:6" ht="12.75">
      <c r="B294" s="2" t="str">
        <f>IF(C294&lt;='入力シート'!G3,VLOOKUP(ROW(B294)-1,grp_予想時間算出シート_順番時間種別,5,0)," ")</f>
        <v> </v>
      </c>
      <c r="C294" s="6" t="str">
        <f>IF(VLOOKUP(ROW(C294)-1,grp_予想時間算出シート_順番時間種別,2,0)&lt;='入力シート'!G3,VLOOKUP(ROW(C294)-1,grp_予想時間算出シート_順番時間種別,2,0)," ")</f>
        <v> </v>
      </c>
      <c r="D294" s="7" t="str">
        <f>IF(C294&lt;='入力シート'!G3,"-"," ")</f>
        <v> </v>
      </c>
      <c r="E294" s="6" t="str">
        <f>IF(C294&lt;='入力シート'!G3,VLOOKUP(ROW(E294)-1,grp_予想時間算出シート_順番時間種別,6,0)," ")</f>
        <v> </v>
      </c>
      <c r="F294" s="11" t="str">
        <f>IF(C294&lt;='入力シート'!G3,VLOOKUP(ROW(F294)-1,grp_予想時間算出シート_順番時間種別,4,0)," ")</f>
        <v> </v>
      </c>
    </row>
    <row r="295" spans="2:6" ht="12.75">
      <c r="B295" s="2" t="str">
        <f>IF(C295&lt;='入力シート'!G3,VLOOKUP(ROW(B295)-1,grp_予想時間算出シート_順番時間種別,5,0)," ")</f>
        <v> </v>
      </c>
      <c r="C295" s="6" t="str">
        <f>IF(VLOOKUP(ROW(C295)-1,grp_予想時間算出シート_順番時間種別,2,0)&lt;='入力シート'!G3,VLOOKUP(ROW(C295)-1,grp_予想時間算出シート_順番時間種別,2,0)," ")</f>
        <v> </v>
      </c>
      <c r="D295" s="7" t="str">
        <f>IF(C295&lt;='入力シート'!G3,"-"," ")</f>
        <v> </v>
      </c>
      <c r="E295" s="6" t="str">
        <f>IF(C295&lt;='入力シート'!G3,VLOOKUP(ROW(E295)-1,grp_予想時間算出シート_順番時間種別,6,0)," ")</f>
        <v> </v>
      </c>
      <c r="F295" s="11" t="str">
        <f>IF(C295&lt;='入力シート'!G3,VLOOKUP(ROW(F295)-1,grp_予想時間算出シート_順番時間種別,4,0)," ")</f>
        <v> </v>
      </c>
    </row>
    <row r="296" spans="2:6" ht="12.75">
      <c r="B296" s="2" t="str">
        <f>IF(C296&lt;='入力シート'!G3,VLOOKUP(ROW(B296)-1,grp_予想時間算出シート_順番時間種別,5,0)," ")</f>
        <v> </v>
      </c>
      <c r="C296" s="6" t="str">
        <f>IF(VLOOKUP(ROW(C296)-1,grp_予想時間算出シート_順番時間種別,2,0)&lt;='入力シート'!G3,VLOOKUP(ROW(C296)-1,grp_予想時間算出シート_順番時間種別,2,0)," ")</f>
        <v> </v>
      </c>
      <c r="D296" s="7" t="str">
        <f>IF(C296&lt;='入力シート'!G3,"-"," ")</f>
        <v> </v>
      </c>
      <c r="E296" s="6" t="str">
        <f>IF(C296&lt;='入力シート'!G3,VLOOKUP(ROW(E296)-1,grp_予想時間算出シート_順番時間種別,6,0)," ")</f>
        <v> </v>
      </c>
      <c r="F296" s="11" t="str">
        <f>IF(C296&lt;='入力シート'!G3,VLOOKUP(ROW(F296)-1,grp_予想時間算出シート_順番時間種別,4,0)," ")</f>
        <v> </v>
      </c>
    </row>
    <row r="297" spans="2:6" ht="12.75">
      <c r="B297" s="2" t="str">
        <f>IF(C297&lt;='入力シート'!G3,VLOOKUP(ROW(B297)-1,grp_予想時間算出シート_順番時間種別,5,0)," ")</f>
        <v> </v>
      </c>
      <c r="C297" s="6" t="str">
        <f>IF(VLOOKUP(ROW(C297)-1,grp_予想時間算出シート_順番時間種別,2,0)&lt;='入力シート'!G3,VLOOKUP(ROW(C297)-1,grp_予想時間算出シート_順番時間種別,2,0)," ")</f>
        <v> </v>
      </c>
      <c r="D297" s="7" t="str">
        <f>IF(C297&lt;='入力シート'!G3,"-"," ")</f>
        <v> </v>
      </c>
      <c r="E297" s="6" t="str">
        <f>IF(C297&lt;='入力シート'!G3,VLOOKUP(ROW(E297)-1,grp_予想時間算出シート_順番時間種別,6,0)," ")</f>
        <v> </v>
      </c>
      <c r="F297" s="11" t="str">
        <f>IF(C297&lt;='入力シート'!G3,VLOOKUP(ROW(F297)-1,grp_予想時間算出シート_順番時間種別,4,0)," ")</f>
        <v> </v>
      </c>
    </row>
    <row r="298" spans="2:6" ht="12.75">
      <c r="B298" s="2" t="str">
        <f>IF(C298&lt;='入力シート'!G3,VLOOKUP(ROW(B298)-1,grp_予想時間算出シート_順番時間種別,5,0)," ")</f>
        <v> </v>
      </c>
      <c r="C298" s="6" t="str">
        <f>IF(VLOOKUP(ROW(C298)-1,grp_予想時間算出シート_順番時間種別,2,0)&lt;='入力シート'!G3,VLOOKUP(ROW(C298)-1,grp_予想時間算出シート_順番時間種別,2,0)," ")</f>
        <v> </v>
      </c>
      <c r="D298" s="7" t="str">
        <f>IF(C298&lt;='入力シート'!G3,"-"," ")</f>
        <v> </v>
      </c>
      <c r="E298" s="6" t="str">
        <f>IF(C298&lt;='入力シート'!G3,VLOOKUP(ROW(E298)-1,grp_予想時間算出シート_順番時間種別,6,0)," ")</f>
        <v> </v>
      </c>
      <c r="F298" s="11" t="str">
        <f>IF(C298&lt;='入力シート'!G3,VLOOKUP(ROW(F298)-1,grp_予想時間算出シート_順番時間種別,4,0)," ")</f>
        <v> </v>
      </c>
    </row>
    <row r="299" spans="2:6" ht="12.75">
      <c r="B299" s="2" t="str">
        <f>IF(C299&lt;='入力シート'!G3,VLOOKUP(ROW(B299)-1,grp_予想時間算出シート_順番時間種別,5,0)," ")</f>
        <v> </v>
      </c>
      <c r="C299" s="6" t="str">
        <f>IF(VLOOKUP(ROW(C299)-1,grp_予想時間算出シート_順番時間種別,2,0)&lt;='入力シート'!G3,VLOOKUP(ROW(C299)-1,grp_予想時間算出シート_順番時間種別,2,0)," ")</f>
        <v> </v>
      </c>
      <c r="D299" s="7" t="str">
        <f>IF(C299&lt;='入力シート'!G3,"-"," ")</f>
        <v> </v>
      </c>
      <c r="E299" s="6" t="str">
        <f>IF(C299&lt;='入力シート'!G3,VLOOKUP(ROW(E299)-1,grp_予想時間算出シート_順番時間種別,6,0)," ")</f>
        <v> </v>
      </c>
      <c r="F299" s="11" t="str">
        <f>IF(C299&lt;='入力シート'!G3,VLOOKUP(ROW(F299)-1,grp_予想時間算出シート_順番時間種別,4,0)," ")</f>
        <v> </v>
      </c>
    </row>
    <row r="300" spans="2:6" ht="12.75">
      <c r="B300" s="2" t="str">
        <f>IF(C300&lt;='入力シート'!G3,VLOOKUP(ROW(B300)-1,grp_予想時間算出シート_順番時間種別,5,0)," ")</f>
        <v> </v>
      </c>
      <c r="C300" s="6" t="str">
        <f>IF(VLOOKUP(ROW(C300)-1,grp_予想時間算出シート_順番時間種別,2,0)&lt;='入力シート'!G3,VLOOKUP(ROW(C300)-1,grp_予想時間算出シート_順番時間種別,2,0)," ")</f>
        <v> </v>
      </c>
      <c r="D300" s="7" t="str">
        <f>IF(C300&lt;='入力シート'!G3,"-"," ")</f>
        <v> </v>
      </c>
      <c r="E300" s="6" t="str">
        <f>IF(C300&lt;='入力シート'!G3,VLOOKUP(ROW(E300)-1,grp_予想時間算出シート_順番時間種別,6,0)," ")</f>
        <v> </v>
      </c>
      <c r="F300" s="11" t="str">
        <f>IF(C300&lt;='入力シート'!G3,VLOOKUP(ROW(F300)-1,grp_予想時間算出シート_順番時間種別,4,0)," ")</f>
        <v> </v>
      </c>
    </row>
  </sheetData>
  <conditionalFormatting sqref="F3:F65536">
    <cfRule type="cellIs" priority="1" dxfId="0" operator="equal" stopIfTrue="1">
      <formula>"P"</formula>
    </cfRule>
  </conditionalFormatting>
  <conditionalFormatting sqref="B1:B65536">
    <cfRule type="expression" priority="2" dxfId="1" stopIfTrue="1">
      <formula>F1="M"</formula>
    </cfRule>
    <cfRule type="expression" priority="3" dxfId="2" stopIfTrue="1">
      <formula>F1="D"</formula>
    </cfRule>
    <cfRule type="expression" priority="4" dxfId="3" stopIfTrue="1">
      <formula>F1="I"</formula>
    </cfRule>
  </conditionalFormatting>
  <conditionalFormatting sqref="F2">
    <cfRule type="cellIs" priority="5" dxfId="0" operator="equal" stopIfTrue="1">
      <formula>"P"</formula>
    </cfRule>
    <cfRule type="cellIs" priority="6" dxfId="2" operator="equal" stopIfTrue="1">
      <formula>"D"</formula>
    </cfRule>
  </conditionalFormatting>
  <conditionalFormatting sqref="A1:A65536">
    <cfRule type="expression" priority="7" dxfId="4" stopIfTrue="1">
      <formula>F1="Y"</formula>
    </cfRule>
    <cfRule type="expression" priority="8" dxfId="5" stopIfTrue="1">
      <formula>F1="Ma"</formula>
    </cfRule>
  </conditionalFormatting>
  <conditionalFormatting sqref="E2:E300">
    <cfRule type="expression" priority="9" dxfId="1" stopIfTrue="1">
      <formula>F2="M"</formula>
    </cfRule>
    <cfRule type="expression" priority="10" dxfId="6" stopIfTrue="1">
      <formula>E2&lt;NOW()-0.00347222222222222</formula>
    </cfRule>
    <cfRule type="expression" priority="11" dxfId="7" stopIfTrue="1">
      <formula>AND(E2&gt;=NOW()-0.00347222222222222,C2&lt;NOW()+1)</formula>
    </cfRule>
  </conditionalFormatting>
  <conditionalFormatting sqref="D2:D300">
    <cfRule type="expression" priority="12" dxfId="1" stopIfTrue="1">
      <formula>F2="M"</formula>
    </cfRule>
    <cfRule type="expression" priority="13" dxfId="6" stopIfTrue="1">
      <formula>E2&lt;NOW()-0.00347222222222222</formula>
    </cfRule>
  </conditionalFormatting>
  <conditionalFormatting sqref="C2:C300">
    <cfRule type="expression" priority="14" dxfId="1" stopIfTrue="1">
      <formula>F2="M"</formula>
    </cfRule>
    <cfRule type="expression" priority="15" dxfId="6" stopIfTrue="1">
      <formula>E2&lt;NOW()-0.00347222222222222</formula>
    </cfRule>
    <cfRule type="expression" priority="16" dxfId="7" stopIfTrue="1">
      <formula>AND(E2&gt;=NOW()-0.00347222222222222,C2&lt;NOW()+1)</formula>
    </cfRule>
  </conditionalFormatting>
  <printOptions/>
  <pageMargins left="0.7875" right="0.7875" top="0.7875" bottom="0.7875" header="0.5118055555555556" footer="0.5118055555555556"/>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IV52"/>
  <sheetViews>
    <sheetView tabSelected="1" workbookViewId="0" topLeftCell="A1">
      <selection activeCell="D24" sqref="D24"/>
    </sheetView>
  </sheetViews>
  <sheetFormatPr defaultColWidth="13.7109375" defaultRowHeight="12"/>
  <cols>
    <col min="1" max="3" width="13.28125" style="0" customWidth="1"/>
    <col min="4" max="4" width="13.421875" style="0" customWidth="1"/>
    <col min="5" max="5" width="8.8515625" style="0" customWidth="1"/>
    <col min="6" max="7" width="26.7109375" style="0" customWidth="1"/>
    <col min="8" max="8" width="8.8515625" style="0" customWidth="1"/>
    <col min="9" max="16384" width="12.7109375" style="0" customWidth="1"/>
  </cols>
  <sheetData>
    <row r="1" spans="1:256" s="15" customFormat="1" ht="12.75">
      <c r="A1" s="12" t="s">
        <v>2</v>
      </c>
      <c r="B1" s="12"/>
      <c r="C1" s="12"/>
      <c r="D1" s="12"/>
      <c r="E1" s="13"/>
      <c r="F1" s="14" t="s">
        <v>3</v>
      </c>
      <c r="G1" s="14"/>
      <c r="I1"/>
      <c r="J1"/>
      <c r="K1"/>
      <c r="IL1"/>
      <c r="IM1"/>
      <c r="IN1"/>
      <c r="IO1"/>
      <c r="IP1"/>
      <c r="IQ1"/>
      <c r="IR1"/>
      <c r="IS1"/>
      <c r="IT1"/>
      <c r="IU1"/>
      <c r="IV1"/>
    </row>
    <row r="2" spans="1:256" s="21" customFormat="1" ht="12.75">
      <c r="A2" s="16" t="s">
        <v>4</v>
      </c>
      <c r="B2" s="17" t="s">
        <v>5</v>
      </c>
      <c r="C2" s="17" t="s">
        <v>6</v>
      </c>
      <c r="D2" s="18" t="s">
        <v>7</v>
      </c>
      <c r="E2" s="13"/>
      <c r="F2" s="19" t="s">
        <v>8</v>
      </c>
      <c r="G2" s="20" t="s">
        <v>9</v>
      </c>
      <c r="H2" s="15"/>
      <c r="I2"/>
      <c r="J2"/>
      <c r="K2"/>
      <c r="IL2"/>
      <c r="IM2"/>
      <c r="IN2"/>
      <c r="IO2"/>
      <c r="IP2"/>
      <c r="IQ2"/>
      <c r="IR2"/>
      <c r="IS2"/>
      <c r="IT2"/>
      <c r="IU2"/>
      <c r="IV2"/>
    </row>
    <row r="3" spans="1:256" s="21" customFormat="1" ht="12.75">
      <c r="A3" s="22" t="s">
        <v>10</v>
      </c>
      <c r="B3" s="23">
        <v>0.13549390145303478</v>
      </c>
      <c r="C3" s="24">
        <f>B3-G7</f>
        <v>0.12865200708861374</v>
      </c>
      <c r="D3" s="25">
        <v>0</v>
      </c>
      <c r="E3" s="26"/>
      <c r="F3" s="27">
        <v>39443.458333333336</v>
      </c>
      <c r="G3" s="28">
        <v>39457.458333333336</v>
      </c>
      <c r="H3" s="15"/>
      <c r="I3"/>
      <c r="J3"/>
      <c r="K3"/>
      <c r="IL3"/>
      <c r="IM3"/>
      <c r="IN3"/>
      <c r="IO3"/>
      <c r="IP3"/>
      <c r="IQ3"/>
      <c r="IR3"/>
      <c r="IS3"/>
      <c r="IT3"/>
      <c r="IU3"/>
      <c r="IV3"/>
    </row>
    <row r="4" spans="1:256" s="21" customFormat="1" ht="12.75">
      <c r="A4"/>
      <c r="B4"/>
      <c r="C4"/>
      <c r="D4"/>
      <c r="E4" s="13"/>
      <c r="F4" s="19" t="s">
        <v>11</v>
      </c>
      <c r="G4" s="20" t="s">
        <v>12</v>
      </c>
      <c r="H4" s="15"/>
      <c r="I4"/>
      <c r="J4"/>
      <c r="K4"/>
      <c r="IL4"/>
      <c r="IM4"/>
      <c r="IN4"/>
      <c r="IO4"/>
      <c r="IP4"/>
      <c r="IQ4"/>
      <c r="IR4"/>
      <c r="IS4"/>
      <c r="IT4"/>
      <c r="IU4"/>
      <c r="IV4"/>
    </row>
    <row r="5" spans="1:256" s="21" customFormat="1" ht="12.75">
      <c r="A5" s="29" t="s">
        <v>13</v>
      </c>
      <c r="B5" s="29"/>
      <c r="C5" s="29"/>
      <c r="D5" s="29"/>
      <c r="E5"/>
      <c r="F5" s="27">
        <v>39436.616438968915</v>
      </c>
      <c r="G5" s="28">
        <v>39443.50694984476</v>
      </c>
      <c r="H5" s="15"/>
      <c r="I5"/>
      <c r="J5"/>
      <c r="K5"/>
      <c r="IL5"/>
      <c r="IM5"/>
      <c r="IN5"/>
      <c r="IO5"/>
      <c r="IP5"/>
      <c r="IQ5"/>
      <c r="IR5"/>
      <c r="IS5"/>
      <c r="IT5"/>
      <c r="IU5"/>
      <c r="IV5"/>
    </row>
    <row r="6" spans="1:256" s="15" customFormat="1" ht="12.75">
      <c r="A6" s="30"/>
      <c r="B6" s="31" t="s">
        <v>5</v>
      </c>
      <c r="C6" s="31" t="s">
        <v>6</v>
      </c>
      <c r="D6" s="32" t="s">
        <v>7</v>
      </c>
      <c r="F6" s="19" t="s">
        <v>14</v>
      </c>
      <c r="G6" s="33" t="s">
        <v>15</v>
      </c>
      <c r="I6"/>
      <c r="J6"/>
      <c r="K6"/>
      <c r="IL6"/>
      <c r="IM6"/>
      <c r="IN6"/>
      <c r="IO6"/>
      <c r="IP6"/>
      <c r="IQ6"/>
      <c r="IR6"/>
      <c r="IS6"/>
      <c r="IT6"/>
      <c r="IU6"/>
      <c r="IV6"/>
    </row>
    <row r="7" spans="1:256" s="15" customFormat="1" ht="12.75">
      <c r="A7" s="19" t="s">
        <v>16</v>
      </c>
      <c r="B7" s="34">
        <v>1.134857327378961</v>
      </c>
      <c r="C7" s="35">
        <f>B7-G7</f>
        <v>1.12801543301454</v>
      </c>
      <c r="D7" s="36">
        <v>0.013888888888888888</v>
      </c>
      <c r="F7" s="37">
        <f>F3-F5</f>
        <v>6.841894364421023</v>
      </c>
      <c r="G7" s="38">
        <f>F7*0.001</f>
        <v>0.006841894364421023</v>
      </c>
      <c r="I7"/>
      <c r="J7"/>
      <c r="K7"/>
      <c r="IL7"/>
      <c r="IM7"/>
      <c r="IN7"/>
      <c r="IO7"/>
      <c r="IP7"/>
      <c r="IQ7"/>
      <c r="IR7"/>
      <c r="IS7"/>
      <c r="IT7"/>
      <c r="IU7"/>
      <c r="IV7"/>
    </row>
    <row r="8" spans="1:256" s="15" customFormat="1" ht="12.75">
      <c r="A8" s="22" t="s">
        <v>17</v>
      </c>
      <c r="B8" s="23"/>
      <c r="C8" s="24">
        <f>C7+1</f>
        <v>2.12801543301454</v>
      </c>
      <c r="D8" s="25">
        <v>0</v>
      </c>
      <c r="F8"/>
      <c r="G8"/>
      <c r="IL8"/>
      <c r="IM8"/>
      <c r="IN8"/>
      <c r="IO8"/>
      <c r="IP8"/>
      <c r="IQ8"/>
      <c r="IR8"/>
      <c r="IS8"/>
      <c r="IT8"/>
      <c r="IU8"/>
      <c r="IV8"/>
    </row>
    <row r="9" spans="1:256" s="15" customFormat="1" ht="12.75">
      <c r="A9" s="39" t="s">
        <v>18</v>
      </c>
      <c r="B9" s="39"/>
      <c r="C9" s="39"/>
      <c r="D9" s="39"/>
      <c r="F9" s="40" t="s">
        <v>19</v>
      </c>
      <c r="G9" s="40"/>
      <c r="IL9"/>
      <c r="IM9"/>
      <c r="IN9"/>
      <c r="IO9"/>
      <c r="IP9"/>
      <c r="IQ9"/>
      <c r="IR9"/>
      <c r="IS9"/>
      <c r="IT9"/>
      <c r="IU9"/>
      <c r="IV9"/>
    </row>
    <row r="10" spans="1:256" s="15" customFormat="1" ht="12.75">
      <c r="A10"/>
      <c r="B10"/>
      <c r="C10"/>
      <c r="D10"/>
      <c r="F10" s="41" t="s">
        <v>20</v>
      </c>
      <c r="G10" s="42">
        <v>39443.59789351852</v>
      </c>
      <c r="I10" s="43"/>
      <c r="IL10"/>
      <c r="IM10"/>
      <c r="IN10"/>
      <c r="IO10"/>
      <c r="IP10"/>
      <c r="IQ10"/>
      <c r="IR10"/>
      <c r="IS10"/>
      <c r="IT10"/>
      <c r="IU10"/>
      <c r="IV10"/>
    </row>
    <row r="11" spans="1:256" s="15" customFormat="1" ht="12.75">
      <c r="A11" s="44" t="s">
        <v>21</v>
      </c>
      <c r="B11" s="44"/>
      <c r="C11" s="44"/>
      <c r="D11" s="44"/>
      <c r="F11" s="41" t="s">
        <v>6</v>
      </c>
      <c r="G11" s="45">
        <v>0.09094367375528048</v>
      </c>
      <c r="IL11"/>
      <c r="IM11"/>
      <c r="IN11"/>
      <c r="IO11"/>
      <c r="IP11"/>
      <c r="IQ11"/>
      <c r="IR11"/>
      <c r="IS11"/>
      <c r="IT11"/>
      <c r="IU11"/>
      <c r="IV11"/>
    </row>
    <row r="12" spans="1:256" s="15" customFormat="1" ht="12.75">
      <c r="A12" s="46"/>
      <c r="B12" s="47" t="s">
        <v>5</v>
      </c>
      <c r="C12" s="47" t="s">
        <v>6</v>
      </c>
      <c r="D12" s="48" t="s">
        <v>7</v>
      </c>
      <c r="F12" s="49" t="s">
        <v>12</v>
      </c>
      <c r="G12" s="50">
        <f>G10-G11</f>
        <v>39443.50694984476</v>
      </c>
      <c r="I12" s="21"/>
      <c r="IL12"/>
      <c r="IM12"/>
      <c r="IN12"/>
      <c r="IO12"/>
      <c r="IP12"/>
      <c r="IQ12"/>
      <c r="IR12"/>
      <c r="IS12"/>
      <c r="IT12"/>
      <c r="IU12"/>
      <c r="IV12"/>
    </row>
    <row r="13" spans="1:256" s="15" customFormat="1" ht="12.75">
      <c r="A13" s="19" t="s">
        <v>22</v>
      </c>
      <c r="B13" s="51">
        <v>1.5907716792308129</v>
      </c>
      <c r="C13" s="35">
        <f>B13-G7</f>
        <v>1.5839297848663918</v>
      </c>
      <c r="D13" s="36">
        <v>0</v>
      </c>
      <c r="E13"/>
      <c r="F13"/>
      <c r="G13"/>
      <c r="I13" s="21"/>
      <c r="IL13"/>
      <c r="IM13"/>
      <c r="IN13"/>
      <c r="IO13"/>
      <c r="IP13"/>
      <c r="IQ13"/>
      <c r="IR13"/>
      <c r="IS13"/>
      <c r="IT13"/>
      <c r="IU13"/>
      <c r="IV13"/>
    </row>
    <row r="14" spans="1:256" s="43" customFormat="1" ht="12.75">
      <c r="A14" s="19" t="s">
        <v>23</v>
      </c>
      <c r="B14" s="34">
        <v>1.6448110310826647</v>
      </c>
      <c r="C14" s="35">
        <f>B14-G7</f>
        <v>1.6379691367182436</v>
      </c>
      <c r="D14" s="36">
        <v>0</v>
      </c>
      <c r="E14"/>
      <c r="F14"/>
      <c r="G14"/>
      <c r="H14" s="21"/>
      <c r="I14" s="21"/>
      <c r="IK14"/>
      <c r="IL14"/>
      <c r="IM14"/>
      <c r="IN14"/>
      <c r="IO14"/>
      <c r="IP14"/>
      <c r="IQ14"/>
      <c r="IR14"/>
      <c r="IS14"/>
      <c r="IT14"/>
      <c r="IU14"/>
      <c r="IV14"/>
    </row>
    <row r="15" spans="1:256" s="15" customFormat="1" ht="12.75">
      <c r="A15" s="19" t="s">
        <v>24</v>
      </c>
      <c r="B15" s="51">
        <v>1.8523341792308128</v>
      </c>
      <c r="C15" s="35">
        <f>B15-G7</f>
        <v>1.8454922848663917</v>
      </c>
      <c r="D15" s="36">
        <v>0</v>
      </c>
      <c r="E15"/>
      <c r="F15" s="39" t="s">
        <v>25</v>
      </c>
      <c r="G15"/>
      <c r="H15" s="21"/>
      <c r="I15" s="21"/>
      <c r="IK15"/>
      <c r="IL15"/>
      <c r="IM15"/>
      <c r="IN15"/>
      <c r="IO15"/>
      <c r="IP15"/>
      <c r="IQ15"/>
      <c r="IR15"/>
      <c r="IS15"/>
      <c r="IT15"/>
      <c r="IU15"/>
      <c r="IV15"/>
    </row>
    <row r="16" spans="1:256" s="21" customFormat="1" ht="12.75">
      <c r="A16" s="19" t="s">
        <v>26</v>
      </c>
      <c r="B16" s="51">
        <v>0.4288388088604422</v>
      </c>
      <c r="C16" s="35">
        <f>B16-G7</f>
        <v>0.42199691449602117</v>
      </c>
      <c r="D16" s="36">
        <v>0</v>
      </c>
      <c r="E16"/>
      <c r="F16" s="52" t="s">
        <v>27</v>
      </c>
      <c r="G16"/>
      <c r="IK16"/>
      <c r="IL16"/>
      <c r="IM16"/>
      <c r="IN16"/>
      <c r="IO16"/>
      <c r="IP16"/>
      <c r="IQ16"/>
      <c r="IR16"/>
      <c r="IS16"/>
      <c r="IT16"/>
      <c r="IU16"/>
      <c r="IV16"/>
    </row>
    <row r="17" spans="1:256" s="21" customFormat="1" ht="12.75">
      <c r="A17" s="19" t="s">
        <v>28</v>
      </c>
      <c r="B17" s="34">
        <v>0.8404128829345161</v>
      </c>
      <c r="C17" s="35">
        <f>B17-G7</f>
        <v>0.833570988570095</v>
      </c>
      <c r="D17" s="36">
        <v>0</v>
      </c>
      <c r="E17"/>
      <c r="F17" s="13" t="s">
        <v>29</v>
      </c>
      <c r="G17"/>
      <c r="IK17"/>
      <c r="IL17"/>
      <c r="IM17"/>
      <c r="IN17"/>
      <c r="IO17"/>
      <c r="IP17"/>
      <c r="IQ17"/>
      <c r="IR17"/>
      <c r="IS17"/>
      <c r="IT17"/>
      <c r="IU17"/>
      <c r="IV17"/>
    </row>
    <row r="18" spans="1:256" s="21" customFormat="1" ht="12.75">
      <c r="A18" s="19" t="s">
        <v>10</v>
      </c>
      <c r="B18" s="34">
        <v>0.6945101051567384</v>
      </c>
      <c r="C18" s="35">
        <f>B18-G7</f>
        <v>0.6876682107923173</v>
      </c>
      <c r="D18" s="36">
        <v>0</v>
      </c>
      <c r="E18"/>
      <c r="F18" s="13" t="s">
        <v>30</v>
      </c>
      <c r="G18"/>
      <c r="IK18"/>
      <c r="IL18"/>
      <c r="IM18"/>
      <c r="IN18"/>
      <c r="IO18"/>
      <c r="IP18"/>
      <c r="IQ18"/>
      <c r="IR18"/>
      <c r="IS18"/>
      <c r="IT18"/>
      <c r="IU18"/>
      <c r="IV18"/>
    </row>
    <row r="19" spans="1:256" s="21" customFormat="1" ht="12.75">
      <c r="A19" s="19" t="s">
        <v>31</v>
      </c>
      <c r="B19" s="51">
        <v>0.19447538293451624</v>
      </c>
      <c r="C19" s="35">
        <f>B19-G7</f>
        <v>0.1876334885700952</v>
      </c>
      <c r="D19" s="36">
        <v>0</v>
      </c>
      <c r="E19"/>
      <c r="F19" s="13" t="s">
        <v>32</v>
      </c>
      <c r="G19"/>
      <c r="H19" s="39"/>
      <c r="IL19"/>
      <c r="IM19"/>
      <c r="IN19"/>
      <c r="IO19"/>
      <c r="IP19"/>
      <c r="IQ19"/>
      <c r="IR19"/>
      <c r="IS19"/>
      <c r="IT19"/>
      <c r="IU19"/>
      <c r="IV19"/>
    </row>
    <row r="20" spans="1:256" s="21" customFormat="1" ht="12.75">
      <c r="A20" s="22" t="s">
        <v>33</v>
      </c>
      <c r="B20" s="53">
        <v>0.8656443644159976</v>
      </c>
      <c r="C20" s="24">
        <f>B20-G7</f>
        <v>0.8588024700515765</v>
      </c>
      <c r="D20" s="25">
        <v>0</v>
      </c>
      <c r="E20"/>
      <c r="F20" s="54" t="s">
        <v>34</v>
      </c>
      <c r="G20"/>
      <c r="H20" s="39"/>
      <c r="I20"/>
      <c r="IL20"/>
      <c r="IM20"/>
      <c r="IN20"/>
      <c r="IO20"/>
      <c r="IP20"/>
      <c r="IQ20"/>
      <c r="IR20"/>
      <c r="IS20"/>
      <c r="IT20"/>
      <c r="IU20"/>
      <c r="IV20"/>
    </row>
    <row r="21" spans="1:256" s="21" customFormat="1" ht="12.75">
      <c r="A21"/>
      <c r="B21"/>
      <c r="C21"/>
      <c r="D21"/>
      <c r="E21"/>
      <c r="F21" s="10"/>
      <c r="G21"/>
      <c r="H21"/>
      <c r="I21"/>
      <c r="IL21"/>
      <c r="IM21"/>
      <c r="IN21"/>
      <c r="IO21"/>
      <c r="IP21"/>
      <c r="IQ21"/>
      <c r="IR21"/>
      <c r="IS21"/>
      <c r="IT21"/>
      <c r="IU21"/>
      <c r="IV21"/>
    </row>
    <row r="22" spans="1:256" s="21" customFormat="1" ht="12.75">
      <c r="A22" s="55" t="s">
        <v>35</v>
      </c>
      <c r="B22" s="55"/>
      <c r="C22" s="55"/>
      <c r="D22" s="55"/>
      <c r="E22"/>
      <c r="F22" s="39" t="s">
        <v>36</v>
      </c>
      <c r="G22"/>
      <c r="H22"/>
      <c r="I22"/>
      <c r="IL22"/>
      <c r="IM22"/>
      <c r="IN22"/>
      <c r="IO22"/>
      <c r="IP22"/>
      <c r="IQ22"/>
      <c r="IR22"/>
      <c r="IS22"/>
      <c r="IT22"/>
      <c r="IU22"/>
      <c r="IV22"/>
    </row>
    <row r="23" spans="1:256" s="21" customFormat="1" ht="12.75">
      <c r="A23" s="56"/>
      <c r="B23" s="57" t="s">
        <v>5</v>
      </c>
      <c r="C23" s="57" t="s">
        <v>6</v>
      </c>
      <c r="D23" s="58" t="s">
        <v>7</v>
      </c>
      <c r="E23"/>
      <c r="F23" s="39" t="s">
        <v>37</v>
      </c>
      <c r="G23" s="39"/>
      <c r="H23" s="39"/>
      <c r="I23"/>
      <c r="IL23"/>
      <c r="IM23"/>
      <c r="IN23"/>
      <c r="IO23"/>
      <c r="IP23"/>
      <c r="IQ23"/>
      <c r="IR23"/>
      <c r="IS23"/>
      <c r="IT23"/>
      <c r="IU23"/>
      <c r="IV23"/>
    </row>
    <row r="24" spans="1:8" ht="12.75">
      <c r="A24" s="19" t="s">
        <v>22</v>
      </c>
      <c r="B24" s="51">
        <v>0.7414314014530347</v>
      </c>
      <c r="C24" s="35">
        <f>B24-G7</f>
        <v>0.7345895070886136</v>
      </c>
      <c r="D24" s="36">
        <v>0</v>
      </c>
      <c r="F24" s="39" t="s">
        <v>38</v>
      </c>
      <c r="G24" s="52"/>
      <c r="H24" s="52"/>
    </row>
    <row r="25" spans="1:8" ht="12.75">
      <c r="A25" s="19" t="s">
        <v>23</v>
      </c>
      <c r="B25" s="34">
        <v>0.5237693644159976</v>
      </c>
      <c r="C25" s="35">
        <f>B25-G7</f>
        <v>0.5169274700515766</v>
      </c>
      <c r="D25" s="36">
        <v>0</v>
      </c>
      <c r="F25" s="39" t="s">
        <v>39</v>
      </c>
      <c r="G25" s="13"/>
      <c r="H25" s="13"/>
    </row>
    <row r="26" spans="1:8" ht="12.75">
      <c r="A26" s="19" t="s">
        <v>24</v>
      </c>
      <c r="B26" s="51">
        <v>0.0977855681197015</v>
      </c>
      <c r="C26" s="35">
        <f>B26-G7</f>
        <v>0.09094367375528048</v>
      </c>
      <c r="D26" s="36">
        <v>0</v>
      </c>
      <c r="F26" s="39" t="s">
        <v>40</v>
      </c>
      <c r="G26" s="13"/>
      <c r="H26" s="13"/>
    </row>
    <row r="27" spans="1:8" ht="12.75">
      <c r="A27" s="19" t="s">
        <v>26</v>
      </c>
      <c r="B27" s="51">
        <v>0.28993834589747924</v>
      </c>
      <c r="C27" s="35">
        <f>B27-G7</f>
        <v>0.28309645153305824</v>
      </c>
      <c r="D27" s="36">
        <v>0</v>
      </c>
      <c r="F27" s="39" t="s">
        <v>41</v>
      </c>
      <c r="G27" s="13"/>
      <c r="H27" s="13"/>
    </row>
    <row r="28" spans="1:8" ht="12.75">
      <c r="A28" s="19" t="s">
        <v>28</v>
      </c>
      <c r="B28" s="34">
        <v>1.7413272347863684</v>
      </c>
      <c r="C28" s="35">
        <f>B28-G7</f>
        <v>1.7344853404219474</v>
      </c>
      <c r="D28" s="36">
        <v>0</v>
      </c>
      <c r="G28" s="54"/>
      <c r="H28" s="54"/>
    </row>
    <row r="29" spans="1:8" ht="12.75">
      <c r="A29" s="19" t="s">
        <v>10</v>
      </c>
      <c r="B29" s="34">
        <v>0.6550193644159976</v>
      </c>
      <c r="C29" s="35">
        <f>B29-G7</f>
        <v>0.6481774700515766</v>
      </c>
      <c r="D29" s="36">
        <v>0</v>
      </c>
      <c r="G29" s="10"/>
      <c r="H29" s="10"/>
    </row>
    <row r="30" spans="1:9" ht="12.75">
      <c r="A30" s="19" t="s">
        <v>31</v>
      </c>
      <c r="B30" s="51">
        <v>0.8832070611752574</v>
      </c>
      <c r="C30" s="35">
        <f>B30-G7</f>
        <v>0.8763651668108363</v>
      </c>
      <c r="D30" s="36">
        <v>0</v>
      </c>
      <c r="G30" s="39"/>
      <c r="H30" s="39"/>
      <c r="I30" s="10"/>
    </row>
    <row r="31" spans="1:8" ht="12.75">
      <c r="A31" s="22" t="s">
        <v>33</v>
      </c>
      <c r="B31" s="53">
        <v>0.8912337625641423</v>
      </c>
      <c r="C31" s="24">
        <f>B31-G7</f>
        <v>0.8843918681997213</v>
      </c>
      <c r="D31" s="25">
        <v>0</v>
      </c>
      <c r="G31" s="39"/>
      <c r="H31" s="39"/>
    </row>
    <row r="32" spans="7:8" ht="12.75">
      <c r="G32" s="39"/>
      <c r="H32" s="39"/>
    </row>
    <row r="33" spans="1:8" ht="12.75">
      <c r="A33" s="59" t="s">
        <v>42</v>
      </c>
      <c r="B33" s="59"/>
      <c r="C33" s="59"/>
      <c r="D33" s="59"/>
      <c r="G33" s="39"/>
      <c r="H33" s="39"/>
    </row>
    <row r="34" spans="1:256" s="10" customFormat="1" ht="12.75">
      <c r="A34" s="60"/>
      <c r="B34" s="61" t="s">
        <v>5</v>
      </c>
      <c r="C34" s="61" t="s">
        <v>6</v>
      </c>
      <c r="D34" s="62" t="s">
        <v>7</v>
      </c>
      <c r="F34"/>
      <c r="G34" s="39"/>
      <c r="H34" s="39"/>
      <c r="I34"/>
      <c r="IR34"/>
      <c r="IS34"/>
      <c r="IT34"/>
      <c r="IU34"/>
      <c r="IV34"/>
    </row>
    <row r="35" spans="1:8" ht="12.75">
      <c r="A35" s="19" t="s">
        <v>22</v>
      </c>
      <c r="B35" s="63" t="s">
        <v>4</v>
      </c>
      <c r="C35" s="35">
        <f>C24-0.0000115740740740741</f>
        <v>0.7345779330145396</v>
      </c>
      <c r="D35" s="36">
        <v>0</v>
      </c>
      <c r="G35" s="39"/>
      <c r="H35" s="39"/>
    </row>
    <row r="36" spans="1:4" ht="12.75">
      <c r="A36" s="19" t="s">
        <v>23</v>
      </c>
      <c r="B36" s="63" t="s">
        <v>4</v>
      </c>
      <c r="C36" s="35">
        <f>C25-0.0000115740740740741</f>
        <v>0.5169158959775025</v>
      </c>
      <c r="D36" s="36">
        <v>0</v>
      </c>
    </row>
    <row r="37" spans="1:4" ht="12.75">
      <c r="A37" s="19" t="s">
        <v>24</v>
      </c>
      <c r="B37" s="63" t="s">
        <v>4</v>
      </c>
      <c r="C37" s="35">
        <f>C26-0.0000115740740740741</f>
        <v>0.0909320996812064</v>
      </c>
      <c r="D37" s="36">
        <v>0</v>
      </c>
    </row>
    <row r="38" spans="1:4" ht="12.75">
      <c r="A38" s="19" t="s">
        <v>26</v>
      </c>
      <c r="B38" s="63" t="s">
        <v>4</v>
      </c>
      <c r="C38" s="35">
        <f>C27-0.0000115740740740741</f>
        <v>0.28308487745898414</v>
      </c>
      <c r="D38" s="36">
        <v>0</v>
      </c>
    </row>
    <row r="39" spans="1:4" ht="12.75">
      <c r="A39" s="19" t="s">
        <v>28</v>
      </c>
      <c r="B39" s="63" t="s">
        <v>4</v>
      </c>
      <c r="C39" s="35">
        <f>C28-0.0000115740740740741</f>
        <v>1.7344737663478733</v>
      </c>
      <c r="D39" s="36">
        <v>0</v>
      </c>
    </row>
    <row r="40" spans="1:5" ht="12.75">
      <c r="A40" s="19" t="s">
        <v>10</v>
      </c>
      <c r="B40" s="63" t="s">
        <v>4</v>
      </c>
      <c r="C40" s="35">
        <f>C29-0.0000115740740740741</f>
        <v>0.6481658959775025</v>
      </c>
      <c r="D40" s="36">
        <v>0</v>
      </c>
      <c r="E40" s="64"/>
    </row>
    <row r="41" spans="1:5" ht="12.75">
      <c r="A41" s="19" t="s">
        <v>31</v>
      </c>
      <c r="B41" s="63" t="s">
        <v>4</v>
      </c>
      <c r="C41" s="35">
        <f>C30-0.0000115740740740741</f>
        <v>0.8763535927367623</v>
      </c>
      <c r="D41" s="36">
        <v>0</v>
      </c>
      <c r="E41" s="64"/>
    </row>
    <row r="42" spans="1:4" ht="12.75">
      <c r="A42" s="22" t="s">
        <v>33</v>
      </c>
      <c r="B42" s="65" t="s">
        <v>4</v>
      </c>
      <c r="C42" s="24">
        <f>C31-0.0000115740740740741</f>
        <v>0.8843802941256472</v>
      </c>
      <c r="D42" s="25">
        <v>0</v>
      </c>
    </row>
    <row r="43" spans="1:4" ht="12.75">
      <c r="A43" s="66" t="s">
        <v>43</v>
      </c>
      <c r="B43" s="66"/>
      <c r="C43" s="66"/>
      <c r="D43" s="66"/>
    </row>
    <row r="44" spans="1:4" ht="12.75">
      <c r="A44" s="66"/>
      <c r="B44" s="66"/>
      <c r="C44" s="66"/>
      <c r="D44" s="66"/>
    </row>
    <row r="46" spans="1:4" ht="12.75">
      <c r="A46" s="67" t="s">
        <v>44</v>
      </c>
      <c r="B46" s="67"/>
      <c r="C46" s="67"/>
      <c r="D46" s="67"/>
    </row>
    <row r="47" spans="1:4" ht="12.75">
      <c r="A47" s="68"/>
      <c r="B47" s="69" t="s">
        <v>21</v>
      </c>
      <c r="C47" s="70" t="s">
        <v>35</v>
      </c>
      <c r="D47" s="71" t="s">
        <v>42</v>
      </c>
    </row>
    <row r="48" spans="1:4" ht="12.75">
      <c r="A48" s="72" t="s">
        <v>45</v>
      </c>
      <c r="B48" s="73">
        <v>0.0020833333333333333</v>
      </c>
      <c r="C48" s="73">
        <v>0.009027777777777777</v>
      </c>
      <c r="D48" s="74">
        <v>0.0020833333333333333</v>
      </c>
    </row>
    <row r="49" spans="1:4" ht="12.75">
      <c r="A49" s="72" t="s">
        <v>46</v>
      </c>
      <c r="B49" s="75">
        <v>0.0013888888888888887</v>
      </c>
      <c r="C49" s="73">
        <v>0.006944444444444444</v>
      </c>
      <c r="D49" s="74">
        <v>0.001736111111111111</v>
      </c>
    </row>
    <row r="50" spans="1:4" ht="12.75">
      <c r="A50" s="76" t="s">
        <v>47</v>
      </c>
      <c r="B50" s="77">
        <v>0.0006944444444444444</v>
      </c>
      <c r="C50" s="78">
        <v>0.004861111111111111</v>
      </c>
      <c r="D50" s="79">
        <v>0.0010416666666666667</v>
      </c>
    </row>
    <row r="51" spans="1:4" ht="12.75">
      <c r="A51" s="39" t="s">
        <v>48</v>
      </c>
      <c r="B51" s="39"/>
      <c r="C51" s="39"/>
      <c r="D51" s="39"/>
    </row>
    <row r="52" spans="1:4" ht="12.75">
      <c r="A52" s="39" t="s">
        <v>49</v>
      </c>
      <c r="B52" s="39"/>
      <c r="C52" s="39"/>
      <c r="D52" s="39"/>
    </row>
  </sheetData>
  <mergeCells count="10">
    <mergeCell ref="A1:D1"/>
    <mergeCell ref="F1:G1"/>
    <mergeCell ref="A5:D5"/>
    <mergeCell ref="A9:D9"/>
    <mergeCell ref="F9:G9"/>
    <mergeCell ref="A11:D11"/>
    <mergeCell ref="A22:D22"/>
    <mergeCell ref="A33:D33"/>
    <mergeCell ref="A43:D44"/>
    <mergeCell ref="A46:D46"/>
  </mergeCells>
  <conditionalFormatting sqref="A1:C2 D1">
    <cfRule type="cellIs" priority="1" dxfId="8" operator="equal" stopIfTrue="1">
      <formula>0</formula>
    </cfRule>
  </conditionalFormatting>
  <printOptions/>
  <pageMargins left="1.575" right="0.7875" top="0.5902777777777778" bottom="0.7875" header="0.5118055555555556" footer="0.5118055555555556"/>
  <pageSetup horizontalDpi="300" verticalDpi="300" orientation="portrait" paperSize="8"/>
</worksheet>
</file>

<file path=xl/worksheets/sheet3.xml><?xml version="1.0" encoding="utf-8"?>
<worksheet xmlns="http://schemas.openxmlformats.org/spreadsheetml/2006/main" xmlns:r="http://schemas.openxmlformats.org/officeDocument/2006/relationships">
  <dimension ref="A1:IV447"/>
  <sheetViews>
    <sheetView workbookViewId="0" topLeftCell="G1">
      <selection activeCell="M8" sqref="M8"/>
    </sheetView>
  </sheetViews>
  <sheetFormatPr defaultColWidth="13.7109375" defaultRowHeight="12"/>
  <cols>
    <col min="1" max="1" width="7.00390625" style="0" customWidth="1"/>
    <col min="2" max="2" width="6.8515625" style="80" customWidth="1"/>
    <col min="3" max="3" width="20.421875" style="81" customWidth="1"/>
    <col min="4" max="4" width="4.57421875" style="81" customWidth="1"/>
    <col min="5" max="5" width="11.28125" style="0" customWidth="1"/>
    <col min="6" max="6" width="11.28125" style="82" customWidth="1"/>
    <col min="7" max="7" width="13.57421875" style="83" customWidth="1"/>
    <col min="8" max="8" width="4.57421875" style="0" customWidth="1"/>
    <col min="9" max="9" width="20.421875" style="82" customWidth="1"/>
    <col min="10" max="10" width="13.57421875" style="82" customWidth="1"/>
    <col min="11" max="11" width="4.57421875" style="0" customWidth="1"/>
    <col min="12" max="12" width="6.57421875" style="81" customWidth="1"/>
    <col min="13" max="13" width="20.421875" style="81" customWidth="1"/>
    <col min="14" max="14" width="10.00390625" style="81" customWidth="1"/>
    <col min="15" max="15" width="5.8515625" style="81" customWidth="1"/>
    <col min="16" max="16" width="22.7109375" style="81" customWidth="1"/>
    <col min="17" max="17" width="20.421875" style="81" customWidth="1"/>
    <col min="18" max="16384" width="12.7109375" style="0" customWidth="1"/>
  </cols>
  <sheetData>
    <row r="1" spans="1:256" s="15" customFormat="1" ht="12.75">
      <c r="A1" s="10"/>
      <c r="B1" s="10"/>
      <c r="C1" s="84" t="s">
        <v>50</v>
      </c>
      <c r="D1" s="84"/>
      <c r="E1" s="10" t="s">
        <v>51</v>
      </c>
      <c r="F1" s="85" t="s">
        <v>52</v>
      </c>
      <c r="G1" s="86" t="s">
        <v>53</v>
      </c>
      <c r="H1" s="10"/>
      <c r="I1" s="85" t="s">
        <v>54</v>
      </c>
      <c r="J1" s="85" t="s">
        <v>55</v>
      </c>
      <c r="K1" s="10"/>
      <c r="L1" s="87" t="s">
        <v>56</v>
      </c>
      <c r="M1" s="84" t="s">
        <v>57</v>
      </c>
      <c r="N1" s="88" t="s">
        <v>58</v>
      </c>
      <c r="O1" s="88" t="s">
        <v>59</v>
      </c>
      <c r="P1" s="88" t="s">
        <v>60</v>
      </c>
      <c r="Q1" s="84" t="s">
        <v>61</v>
      </c>
      <c r="IJ1"/>
      <c r="IK1"/>
      <c r="IL1"/>
      <c r="IM1"/>
      <c r="IN1"/>
      <c r="IO1"/>
      <c r="IP1"/>
      <c r="IQ1"/>
      <c r="IR1"/>
      <c r="IS1"/>
      <c r="IT1"/>
      <c r="IU1"/>
      <c r="IV1"/>
    </row>
    <row r="2" spans="1:256" s="9" customFormat="1" ht="12.75">
      <c r="A2" s="89" t="s">
        <v>62</v>
      </c>
      <c r="B2" s="90" t="s">
        <v>63</v>
      </c>
      <c r="C2" s="91">
        <f>'入力シート'!G5+'入力シート'!C3</f>
        <v>39443.63560185185</v>
      </c>
      <c r="D2" s="91"/>
      <c r="E2" s="92">
        <f>IF(AND(HOUR(C2)&gt;=2,HOUR(C2)&lt;8),1,IF(AND(HOUR(C2)&gt;=8,HOUR(C2)&lt;18),2,3))</f>
        <v>2</v>
      </c>
      <c r="F2" s="93">
        <f>IF(OR(WEEKDAY(C2)=1,WEEKDAY(C2)=7),2,1)</f>
        <v>1</v>
      </c>
      <c r="G2" s="94">
        <v>0.010416666666666666</v>
      </c>
      <c r="H2" s="95"/>
      <c r="I2" s="91">
        <f>C2+G2</f>
        <v>39443.64601851851</v>
      </c>
      <c r="J2" s="96">
        <f>7</f>
        <v>7</v>
      </c>
      <c r="K2" s="89"/>
      <c r="L2" s="97">
        <f>RANK(M2,grp_予想時間算出シート_時間種別,2)</f>
        <v>3</v>
      </c>
      <c r="M2" s="91">
        <f>'予想時間算出シート'!C2+'入力シート'!D3</f>
        <v>39443.63560185185</v>
      </c>
      <c r="N2" s="90" t="s">
        <v>10</v>
      </c>
      <c r="O2" s="90" t="s">
        <v>64</v>
      </c>
      <c r="P2" s="90" t="s">
        <v>2</v>
      </c>
      <c r="Q2" s="91">
        <f>M2+G2</f>
        <v>39443.64601851851</v>
      </c>
      <c r="IR2" s="10"/>
      <c r="IS2" s="10"/>
      <c r="IT2"/>
      <c r="IU2"/>
      <c r="IV2"/>
    </row>
    <row r="3" spans="1:256" s="9" customFormat="1" ht="12.75">
      <c r="A3" s="98" t="s">
        <v>65</v>
      </c>
      <c r="B3" s="99" t="s">
        <v>63</v>
      </c>
      <c r="C3" s="100">
        <f>I2+J2</f>
        <v>39450.64601851851</v>
      </c>
      <c r="D3" s="100"/>
      <c r="E3" s="101">
        <f>IF(AND(HOUR(C3)&gt;=2,HOUR(C3)&lt;8),1,IF(AND(HOUR(C3)&gt;=8,HOUR(C3)&lt;18),2,3))</f>
        <v>2</v>
      </c>
      <c r="F3" s="102">
        <f>IF(OR(WEEKDAY(C3)=1,WEEKDAY(C3)=7),2,1)</f>
        <v>1</v>
      </c>
      <c r="G3" s="103">
        <v>0.010416666666666666</v>
      </c>
      <c r="H3" s="104"/>
      <c r="I3" s="100">
        <f>C3+G3</f>
        <v>39450.65643518518</v>
      </c>
      <c r="J3" s="105">
        <f>7</f>
        <v>7</v>
      </c>
      <c r="K3" s="98"/>
      <c r="L3" s="97">
        <f>RANK(M3,grp_予想時間算出シート_時間種別,2)</f>
        <v>111</v>
      </c>
      <c r="M3" s="100">
        <f>'予想時間算出シート'!C3+'入力シート'!D3</f>
        <v>39450.64601851851</v>
      </c>
      <c r="N3" s="99" t="s">
        <v>10</v>
      </c>
      <c r="O3" s="99" t="s">
        <v>64</v>
      </c>
      <c r="P3" s="99" t="s">
        <v>2</v>
      </c>
      <c r="Q3" s="100">
        <f>M3+G3</f>
        <v>39450.65643518518</v>
      </c>
      <c r="IR3" s="10"/>
      <c r="IS3" s="10"/>
      <c r="IT3"/>
      <c r="IU3"/>
      <c r="IV3"/>
    </row>
    <row r="4" spans="1:256" s="9" customFormat="1" ht="12.75">
      <c r="A4" s="98" t="s">
        <v>66</v>
      </c>
      <c r="B4" s="99" t="s">
        <v>63</v>
      </c>
      <c r="C4" s="100">
        <f>I3+J3</f>
        <v>39457.65643518518</v>
      </c>
      <c r="D4" s="100"/>
      <c r="E4" s="101">
        <f>IF(AND(HOUR(C4)&gt;=2,HOUR(C4)&lt;8),1,IF(AND(HOUR(C4)&gt;=8,HOUR(C4)&lt;18),2,3))</f>
        <v>2</v>
      </c>
      <c r="F4" s="102">
        <f>IF(OR(WEEKDAY(C4)=1,WEEKDAY(C4)=7),2,1)</f>
        <v>1</v>
      </c>
      <c r="G4" s="103">
        <v>0.010416666666666666</v>
      </c>
      <c r="H4" s="104"/>
      <c r="I4" s="100">
        <f>C4+G4</f>
        <v>39457.66685185184</v>
      </c>
      <c r="J4" s="105">
        <f>7</f>
        <v>7</v>
      </c>
      <c r="K4" s="98"/>
      <c r="L4" s="97">
        <f>RANK(M4,grp_予想時間算出シート_時間種別,2)</f>
        <v>221</v>
      </c>
      <c r="M4" s="100">
        <f>'予想時間算出シート'!C4+'入力シート'!D3</f>
        <v>39457.65643518518</v>
      </c>
      <c r="N4" s="99" t="s">
        <v>10</v>
      </c>
      <c r="O4" s="99" t="s">
        <v>64</v>
      </c>
      <c r="P4" s="99" t="s">
        <v>2</v>
      </c>
      <c r="Q4" s="100">
        <f>M4+G4</f>
        <v>39457.66685185184</v>
      </c>
      <c r="IR4" s="10"/>
      <c r="IS4" s="10"/>
      <c r="IT4"/>
      <c r="IU4"/>
      <c r="IV4"/>
    </row>
    <row r="5" spans="1:256" s="9" customFormat="1" ht="12.75">
      <c r="A5" s="98" t="s">
        <v>62</v>
      </c>
      <c r="B5" s="106" t="s">
        <v>67</v>
      </c>
      <c r="C5" s="84">
        <f>'入力シート'!G5+'入力シート'!C7</f>
        <v>39444.63496527778</v>
      </c>
      <c r="D5" s="84"/>
      <c r="E5" s="107">
        <f>IF(AND(HOUR(C5)&gt;=2,HOUR(C5)&lt;8),1,IF(AND(HOUR(C5)&gt;=8,HOUR(C5)&lt;18),2,3))</f>
        <v>2</v>
      </c>
      <c r="F5" s="108">
        <f>IF(OR(WEEKDAY(C5)=1,WEEKDAY(C5)=7),2,1)</f>
        <v>1</v>
      </c>
      <c r="G5" s="109">
        <v>0.006944444444444444</v>
      </c>
      <c r="H5" s="10"/>
      <c r="I5" s="84">
        <f>C5+G5</f>
        <v>39444.641909722224</v>
      </c>
      <c r="J5" s="110">
        <v>3</v>
      </c>
      <c r="L5" s="111">
        <f>RANK(M5,grp_予想時間算出シート_時間種別,2)</f>
        <v>21</v>
      </c>
      <c r="M5" s="84">
        <f>'予想時間算出シート'!C5+'入力シート'!D7</f>
        <v>39444.64885416667</v>
      </c>
      <c r="N5" s="106" t="s">
        <v>16</v>
      </c>
      <c r="O5" s="106" t="s">
        <v>68</v>
      </c>
      <c r="P5" s="106" t="s">
        <v>69</v>
      </c>
      <c r="Q5" s="84">
        <f>M5+G5</f>
        <v>39444.655798611115</v>
      </c>
      <c r="IR5" s="10"/>
      <c r="IS5" s="10"/>
      <c r="IT5"/>
      <c r="IU5"/>
      <c r="IV5"/>
    </row>
    <row r="6" spans="1:256" s="9" customFormat="1" ht="12.75">
      <c r="A6" s="98"/>
      <c r="B6" s="112" t="s">
        <v>70</v>
      </c>
      <c r="C6" s="100">
        <f>'入力シート'!G5+'入力シート'!C8</f>
        <v>39445.63496527778</v>
      </c>
      <c r="D6" s="100"/>
      <c r="E6" s="101">
        <f>IF(AND(HOUR(C6)&gt;=2,HOUR(C6)&lt;8),1,IF(AND(HOUR(C6)&gt;=8,HOUR(C6)&lt;18),2,3))</f>
        <v>2</v>
      </c>
      <c r="F6" s="102">
        <f>IF(OR(WEEKDAY(C6)=1,WEEKDAY(C6)=7),2,1)</f>
        <v>2</v>
      </c>
      <c r="G6" s="103">
        <v>0.006944444444444444</v>
      </c>
      <c r="H6" s="104"/>
      <c r="I6" s="100">
        <f>C6+G6</f>
        <v>39445.641909722224</v>
      </c>
      <c r="J6" s="105">
        <v>4</v>
      </c>
      <c r="K6" s="98"/>
      <c r="L6" s="97">
        <f>RANK(M6,grp_予想時間算出シート_時間種別,2)</f>
        <v>34</v>
      </c>
      <c r="M6" s="100">
        <f>'予想時間算出シート'!C6+'入力シート'!D8</f>
        <v>39445.63496527778</v>
      </c>
      <c r="N6" s="112" t="s">
        <v>16</v>
      </c>
      <c r="O6" s="112" t="s">
        <v>68</v>
      </c>
      <c r="P6" s="112" t="s">
        <v>71</v>
      </c>
      <c r="Q6" s="100">
        <f>M6+G6</f>
        <v>39445.641909722224</v>
      </c>
      <c r="IR6" s="10"/>
      <c r="IS6" s="10"/>
      <c r="IT6"/>
      <c r="IU6"/>
      <c r="IV6"/>
    </row>
    <row r="7" spans="1:256" s="9" customFormat="1" ht="12.75">
      <c r="A7" s="98" t="s">
        <v>65</v>
      </c>
      <c r="B7" s="106" t="s">
        <v>67</v>
      </c>
      <c r="C7" s="84">
        <f>I5+J5</f>
        <v>39447.641909722224</v>
      </c>
      <c r="D7" s="84"/>
      <c r="E7" s="107">
        <f>IF(AND(HOUR(C7)&gt;=2,HOUR(C7)&lt;8),1,IF(AND(HOUR(C7)&gt;=8,HOUR(C7)&lt;18),2,3))</f>
        <v>2</v>
      </c>
      <c r="F7" s="108">
        <f>IF(OR(WEEKDAY(C7)=1,WEEKDAY(C7)=7),2,1)</f>
        <v>1</v>
      </c>
      <c r="G7" s="109">
        <v>0.006944444444444444</v>
      </c>
      <c r="H7" s="10"/>
      <c r="I7" s="84">
        <f>C7+G7</f>
        <v>39447.64885416667</v>
      </c>
      <c r="J7" s="110">
        <v>3</v>
      </c>
      <c r="L7" s="111">
        <f>RANK(M7,grp_予想時間算出シート_時間種別,2)</f>
        <v>65</v>
      </c>
      <c r="M7" s="84">
        <f>'予想時間算出シート'!C7+'入力シート'!D7</f>
        <v>39447.655798611115</v>
      </c>
      <c r="N7" s="106" t="s">
        <v>16</v>
      </c>
      <c r="O7" s="106" t="s">
        <v>68</v>
      </c>
      <c r="P7" s="106" t="s">
        <v>69</v>
      </c>
      <c r="Q7" s="84">
        <f>M7+G7</f>
        <v>39447.66274305556</v>
      </c>
      <c r="IR7" s="10"/>
      <c r="IS7" s="10"/>
      <c r="IT7"/>
      <c r="IU7"/>
      <c r="IV7"/>
    </row>
    <row r="8" spans="1:256" s="9" customFormat="1" ht="12.75">
      <c r="A8" s="98"/>
      <c r="B8" s="112" t="s">
        <v>70</v>
      </c>
      <c r="C8" s="100">
        <f>I6+J6</f>
        <v>39449.641909722224</v>
      </c>
      <c r="D8" s="100"/>
      <c r="E8" s="101">
        <f>IF(AND(HOUR(C8)&gt;=2,HOUR(C8)&lt;8),1,IF(AND(HOUR(C8)&gt;=8,HOUR(C8)&lt;18),2,3))</f>
        <v>2</v>
      </c>
      <c r="F8" s="102">
        <f>IF(OR(WEEKDAY(C8)=1,WEEKDAY(C8)=7),2,1)</f>
        <v>1</v>
      </c>
      <c r="G8" s="103">
        <v>0.006944444444444444</v>
      </c>
      <c r="H8" s="104"/>
      <c r="I8" s="100">
        <f>C8+G8</f>
        <v>39449.64885416667</v>
      </c>
      <c r="J8" s="105">
        <v>4</v>
      </c>
      <c r="K8" s="98"/>
      <c r="L8" s="97">
        <f>RANK(M8,grp_予想時間算出シート_時間種別,2)</f>
        <v>94</v>
      </c>
      <c r="M8" s="100">
        <f>'予想時間算出シート'!C8+'入力シート'!D8</f>
        <v>39449.641909722224</v>
      </c>
      <c r="N8" s="112" t="s">
        <v>16</v>
      </c>
      <c r="O8" s="112" t="s">
        <v>68</v>
      </c>
      <c r="P8" s="112" t="s">
        <v>71</v>
      </c>
      <c r="Q8" s="100">
        <f>M8+G8</f>
        <v>39449.64885416667</v>
      </c>
      <c r="IR8" s="10"/>
      <c r="IS8" s="10"/>
      <c r="IT8"/>
      <c r="IU8"/>
      <c r="IV8"/>
    </row>
    <row r="9" spans="1:256" s="9" customFormat="1" ht="12.75">
      <c r="A9" s="98" t="s">
        <v>72</v>
      </c>
      <c r="B9" s="106" t="s">
        <v>67</v>
      </c>
      <c r="C9" s="84">
        <f>I7+J7</f>
        <v>39450.64885416667</v>
      </c>
      <c r="D9" s="84"/>
      <c r="E9" s="107">
        <f>IF(AND(HOUR(C9)&gt;=2,HOUR(C9)&lt;8),1,IF(AND(HOUR(C9)&gt;=8,HOUR(C9)&lt;18),2,3))</f>
        <v>2</v>
      </c>
      <c r="F9" s="108">
        <f>IF(OR(WEEKDAY(C9)=1,WEEKDAY(C9)=7),2,1)</f>
        <v>1</v>
      </c>
      <c r="G9" s="109">
        <v>0.006944444444444444</v>
      </c>
      <c r="H9" s="10"/>
      <c r="I9" s="84">
        <f>C9+G9</f>
        <v>39450.655798611115</v>
      </c>
      <c r="J9" s="110">
        <v>3</v>
      </c>
      <c r="L9" s="111">
        <f>RANK(M9,grp_予想時間算出シート_時間種別,2)</f>
        <v>112</v>
      </c>
      <c r="M9" s="84">
        <f>'予想時間算出シート'!C9+'入力シート'!D7</f>
        <v>39450.66274305556</v>
      </c>
      <c r="N9" s="106" t="s">
        <v>16</v>
      </c>
      <c r="O9" s="106" t="s">
        <v>68</v>
      </c>
      <c r="P9" s="106" t="s">
        <v>69</v>
      </c>
      <c r="Q9" s="84">
        <f>M9+G9</f>
        <v>39450.669687500005</v>
      </c>
      <c r="IR9" s="10"/>
      <c r="IS9" s="10"/>
      <c r="IT9"/>
      <c r="IU9"/>
      <c r="IV9"/>
    </row>
    <row r="10" spans="1:256" s="9" customFormat="1" ht="12.75">
      <c r="A10" s="98"/>
      <c r="B10" s="112" t="s">
        <v>70</v>
      </c>
      <c r="C10" s="100">
        <f>I8+J8</f>
        <v>39453.64885416667</v>
      </c>
      <c r="D10" s="100"/>
      <c r="E10" s="101">
        <f>IF(AND(HOUR(C10)&gt;=2,HOUR(C10)&lt;8),1,IF(AND(HOUR(C10)&gt;=8,HOUR(C10)&lt;18),2,3))</f>
        <v>2</v>
      </c>
      <c r="F10" s="102">
        <f>IF(OR(WEEKDAY(C10)=1,WEEKDAY(C10)=7),2,1)</f>
        <v>2</v>
      </c>
      <c r="G10" s="103">
        <v>0.006944444444444444</v>
      </c>
      <c r="H10" s="104"/>
      <c r="I10" s="100">
        <f>C10+G10</f>
        <v>39453.655798611115</v>
      </c>
      <c r="J10" s="105">
        <v>4</v>
      </c>
      <c r="K10" s="98"/>
      <c r="L10" s="97">
        <f>RANK(M10,grp_予想時間算出シート_時間種別,2)</f>
        <v>154</v>
      </c>
      <c r="M10" s="100">
        <f>'予想時間算出シート'!C10+'入力シート'!D8</f>
        <v>39453.64885416667</v>
      </c>
      <c r="N10" s="112" t="s">
        <v>16</v>
      </c>
      <c r="O10" s="112" t="s">
        <v>68</v>
      </c>
      <c r="P10" s="112" t="s">
        <v>71</v>
      </c>
      <c r="Q10" s="100">
        <f>M10+G10</f>
        <v>39453.655798611115</v>
      </c>
      <c r="IR10" s="10"/>
      <c r="IS10" s="10"/>
      <c r="IT10"/>
      <c r="IU10"/>
      <c r="IV10"/>
    </row>
    <row r="11" spans="1:256" s="9" customFormat="1" ht="12.75">
      <c r="A11" s="98" t="s">
        <v>73</v>
      </c>
      <c r="B11" s="106" t="s">
        <v>67</v>
      </c>
      <c r="C11" s="84">
        <f>I9+J9</f>
        <v>39453.655798611115</v>
      </c>
      <c r="D11" s="84"/>
      <c r="E11" s="107">
        <f>IF(AND(HOUR(C11)&gt;=2,HOUR(C11)&lt;8),1,IF(AND(HOUR(C11)&gt;=8,HOUR(C11)&lt;18),2,3))</f>
        <v>2</v>
      </c>
      <c r="F11" s="108">
        <f>IF(OR(WEEKDAY(C11)=1,WEEKDAY(C11)=7),2,1)</f>
        <v>2</v>
      </c>
      <c r="G11" s="109">
        <v>0.006944444444444444</v>
      </c>
      <c r="H11" s="10"/>
      <c r="I11" s="84">
        <f>C11+G11</f>
        <v>39453.66274305556</v>
      </c>
      <c r="J11" s="110">
        <v>3</v>
      </c>
      <c r="L11" s="111">
        <f>RANK(M11,grp_予想時間算出シート_時間種別,2)</f>
        <v>156</v>
      </c>
      <c r="M11" s="84">
        <f>'予想時間算出シート'!C11+'入力シート'!D7</f>
        <v>39453.669687500005</v>
      </c>
      <c r="N11" s="106" t="s">
        <v>16</v>
      </c>
      <c r="O11" s="106" t="s">
        <v>68</v>
      </c>
      <c r="P11" s="106" t="s">
        <v>69</v>
      </c>
      <c r="Q11" s="84">
        <f>M11+G11</f>
        <v>39453.67663194445</v>
      </c>
      <c r="IR11" s="10"/>
      <c r="IS11" s="10"/>
      <c r="IT11"/>
      <c r="IU11"/>
      <c r="IV11"/>
    </row>
    <row r="12" spans="1:256" s="9" customFormat="1" ht="12.75">
      <c r="A12" s="98"/>
      <c r="B12" s="112" t="s">
        <v>70</v>
      </c>
      <c r="C12" s="100">
        <f>I10+J10</f>
        <v>39457.655798611115</v>
      </c>
      <c r="D12" s="100"/>
      <c r="E12" s="101">
        <f>IF(AND(HOUR(C12)&gt;=2,HOUR(C12)&lt;8),1,IF(AND(HOUR(C12)&gt;=8,HOUR(C12)&lt;18),2,3))</f>
        <v>2</v>
      </c>
      <c r="F12" s="102">
        <f>IF(OR(WEEKDAY(C12)=1,WEEKDAY(C12)=7),2,1)</f>
        <v>1</v>
      </c>
      <c r="G12" s="103">
        <v>0.006944444444444444</v>
      </c>
      <c r="H12" s="104"/>
      <c r="I12" s="100">
        <f>C12+G12</f>
        <v>39457.66274305556</v>
      </c>
      <c r="J12" s="105">
        <v>4</v>
      </c>
      <c r="K12" s="98"/>
      <c r="L12" s="97">
        <f>RANK(M12,grp_予想時間算出シート_時間種別,2)</f>
        <v>220</v>
      </c>
      <c r="M12" s="100">
        <f>'予想時間算出シート'!C12+'入力シート'!D8</f>
        <v>39457.655798611115</v>
      </c>
      <c r="N12" s="112" t="s">
        <v>16</v>
      </c>
      <c r="O12" s="112" t="s">
        <v>68</v>
      </c>
      <c r="P12" s="112" t="s">
        <v>71</v>
      </c>
      <c r="Q12" s="100">
        <f>M12+G12</f>
        <v>39457.66274305556</v>
      </c>
      <c r="IR12" s="10"/>
      <c r="IS12" s="10"/>
      <c r="IT12"/>
      <c r="IU12"/>
      <c r="IV12"/>
    </row>
    <row r="13" spans="1:256" s="9" customFormat="1" ht="12.75">
      <c r="A13" s="98" t="s">
        <v>74</v>
      </c>
      <c r="B13" s="106" t="s">
        <v>67</v>
      </c>
      <c r="C13" s="84">
        <f>I11+J11</f>
        <v>39456.66274305556</v>
      </c>
      <c r="D13" s="84"/>
      <c r="E13" s="107">
        <f>IF(AND(HOUR(C13)&gt;=2,HOUR(C13)&lt;8),1,IF(AND(HOUR(C13)&gt;=8,HOUR(C13)&lt;18),2,3))</f>
        <v>2</v>
      </c>
      <c r="F13" s="108">
        <f>IF(OR(WEEKDAY(C13)=1,WEEKDAY(C13)=7),2,1)</f>
        <v>1</v>
      </c>
      <c r="G13" s="109">
        <v>0.006944444444444444</v>
      </c>
      <c r="H13" s="10"/>
      <c r="I13" s="84">
        <f>C13+G13</f>
        <v>39456.669687500005</v>
      </c>
      <c r="J13" s="110">
        <v>3</v>
      </c>
      <c r="L13" s="111">
        <f>RANK(M13,grp_予想時間算出シート_時間種別,2)</f>
        <v>205</v>
      </c>
      <c r="M13" s="84">
        <f>'予想時間算出シート'!C13+'入力シート'!D7</f>
        <v>39456.67663194445</v>
      </c>
      <c r="N13" s="106" t="s">
        <v>16</v>
      </c>
      <c r="O13" s="106" t="s">
        <v>68</v>
      </c>
      <c r="P13" s="106" t="s">
        <v>69</v>
      </c>
      <c r="Q13" s="84">
        <f>M13+G13</f>
        <v>39456.683576388896</v>
      </c>
      <c r="IR13" s="10"/>
      <c r="IS13" s="10"/>
      <c r="IT13"/>
      <c r="IU13"/>
      <c r="IV13"/>
    </row>
    <row r="14" spans="1:256" s="9" customFormat="1" ht="12.75">
      <c r="A14" s="98"/>
      <c r="B14" s="112" t="s">
        <v>70</v>
      </c>
      <c r="C14" s="100">
        <f>I12+J12</f>
        <v>39461.66274305556</v>
      </c>
      <c r="D14" s="100"/>
      <c r="E14" s="101">
        <f>IF(AND(HOUR(C14)&gt;=2,HOUR(C14)&lt;8),1,IF(AND(HOUR(C14)&gt;=8,HOUR(C14)&lt;18),2,3))</f>
        <v>2</v>
      </c>
      <c r="F14" s="102">
        <f>IF(OR(WEEKDAY(C14)=1,WEEKDAY(C14)=7),2,1)</f>
        <v>1</v>
      </c>
      <c r="G14" s="103">
        <v>0.006944444444444444</v>
      </c>
      <c r="H14" s="104"/>
      <c r="I14" s="100">
        <f>C14+G14</f>
        <v>39461.669687500005</v>
      </c>
      <c r="J14" s="105">
        <v>4</v>
      </c>
      <c r="K14" s="98"/>
      <c r="L14" s="97">
        <f>RANK(M14,grp_予想時間算出シート_時間種別,2)</f>
        <v>272</v>
      </c>
      <c r="M14" s="100">
        <f>'予想時間算出シート'!C14+'入力シート'!D8</f>
        <v>39461.66274305556</v>
      </c>
      <c r="N14" s="112" t="s">
        <v>16</v>
      </c>
      <c r="O14" s="112" t="s">
        <v>68</v>
      </c>
      <c r="P14" s="112" t="s">
        <v>71</v>
      </c>
      <c r="Q14" s="100">
        <f>M14+G14</f>
        <v>39461.669687500005</v>
      </c>
      <c r="IR14" s="10"/>
      <c r="IS14" s="10"/>
      <c r="IT14"/>
      <c r="IU14"/>
      <c r="IV14"/>
    </row>
    <row r="15" spans="1:256" s="9" customFormat="1" ht="12.75">
      <c r="A15" s="98" t="s">
        <v>75</v>
      </c>
      <c r="B15" s="113" t="s">
        <v>76</v>
      </c>
      <c r="C15" s="84">
        <f>'入力シート'!G5+'入力シート'!C13</f>
        <v>39445.09087962963</v>
      </c>
      <c r="D15" s="84"/>
      <c r="E15" s="107">
        <f>IF(AND(HOUR(C15)&gt;=2,HOUR(C15)&lt;8),1,IF(AND(HOUR(C15)&gt;=8,HOUR(C15)&lt;18),2,3))</f>
        <v>1</v>
      </c>
      <c r="F15" s="108">
        <f>IF(OR(WEEKDAY(C15)=1,WEEKDAY(C15)=7),2,1)</f>
        <v>2</v>
      </c>
      <c r="G15" s="109">
        <f>IF(E15=1,'入力シート'!B48,IF(E15=2,IF(F15=1,'入力シート'!B49,'入力シート'!B50),'入力シート'!B50))</f>
        <v>0.0020833333333333333</v>
      </c>
      <c r="H15" s="10"/>
      <c r="I15" s="84">
        <f>C15+G15</f>
        <v>39445.09296296296</v>
      </c>
      <c r="J15" s="110">
        <f>IF('入力シート'!C13*0.999&lt;1,'入力シート'!C13*0.999+1.5,IF('入力シート'!C13*0.999&gt;1.5,'入力シート'!C13*0.999,1.5))</f>
        <v>1.5823458550815255</v>
      </c>
      <c r="K15" s="10"/>
      <c r="L15" s="111">
        <f>RANK(M15,grp_予想時間算出シート_時間種別,2)</f>
        <v>26</v>
      </c>
      <c r="M15" s="84">
        <f>'予想時間算出シート'!C15+'入力シート'!D13</f>
        <v>39445.09087962963</v>
      </c>
      <c r="N15" s="113" t="s">
        <v>22</v>
      </c>
      <c r="O15" s="113" t="s">
        <v>77</v>
      </c>
      <c r="P15" s="113" t="s">
        <v>78</v>
      </c>
      <c r="Q15" s="84">
        <f>M15+G15</f>
        <v>39445.09296296296</v>
      </c>
      <c r="IJ15" s="10"/>
      <c r="IK15" s="10"/>
      <c r="IL15" s="10"/>
      <c r="IM15" s="10"/>
      <c r="IN15" s="10"/>
      <c r="IO15" s="10"/>
      <c r="IP15" s="10"/>
      <c r="IQ15" s="10"/>
      <c r="IR15" s="10"/>
      <c r="IS15" s="10"/>
      <c r="IT15"/>
      <c r="IU15"/>
      <c r="IV15"/>
    </row>
    <row r="16" spans="1:256" s="15" customFormat="1" ht="12.75">
      <c r="A16" s="98"/>
      <c r="B16" s="113" t="s">
        <v>79</v>
      </c>
      <c r="C16" s="114">
        <f>'入力シート'!G5+'入力シート'!C14</f>
        <v>39445.14491898148</v>
      </c>
      <c r="D16" s="114"/>
      <c r="E16" s="107">
        <f>IF(AND(HOUR(C16)&gt;=2,HOUR(C16)&lt;8),1,IF(AND(HOUR(C16)&gt;=8,HOUR(C16)&lt;18),2,3))</f>
        <v>1</v>
      </c>
      <c r="F16" s="108">
        <f>IF(OR(WEEKDAY(C16)=1,WEEKDAY(C16)=7),2,1)</f>
        <v>2</v>
      </c>
      <c r="G16" s="109">
        <f>IF(E16=1,'入力シート'!B48,IF(E16=2,IF(F16=1,'入力シート'!B49,'入力シート'!B50),'入力シート'!B50))</f>
        <v>0.0020833333333333333</v>
      </c>
      <c r="H16"/>
      <c r="I16" s="84">
        <f>C16+G16</f>
        <v>39445.147002314814</v>
      </c>
      <c r="J16" s="110">
        <f>IF('入力シート'!C14*0.999&lt;1,'入力シート'!C14*0.999+1.5,IF('入力シート'!C14*0.999&gt;1.5,'入力シート'!C14*0.999,1.5))</f>
        <v>1.6363311675815253</v>
      </c>
      <c r="K16"/>
      <c r="L16" s="111">
        <f>RANK(M16,grp_予想時間算出シート_時間種別,2)</f>
        <v>27</v>
      </c>
      <c r="M16" s="84">
        <f>'予想時間算出シート'!C16+'入力シート'!D14</f>
        <v>39445.14491898148</v>
      </c>
      <c r="N16" s="113" t="s">
        <v>23</v>
      </c>
      <c r="O16" s="113" t="s">
        <v>77</v>
      </c>
      <c r="P16" s="113" t="s">
        <v>80</v>
      </c>
      <c r="Q16" s="84">
        <f>M16+G16</f>
        <v>39445.147002314814</v>
      </c>
      <c r="IJ16"/>
      <c r="IK16"/>
      <c r="IL16"/>
      <c r="IM16"/>
      <c r="IN16"/>
      <c r="IO16"/>
      <c r="IP16"/>
      <c r="IQ16"/>
      <c r="IR16"/>
      <c r="IS16"/>
      <c r="IT16"/>
      <c r="IU16"/>
      <c r="IV16"/>
    </row>
    <row r="17" spans="1:256" s="15" customFormat="1" ht="12.75">
      <c r="A17" s="98"/>
      <c r="B17" s="113" t="s">
        <v>81</v>
      </c>
      <c r="C17" s="114">
        <f>'入力シート'!G5+'入力シート'!C15</f>
        <v>39445.35244212963</v>
      </c>
      <c r="D17" s="114"/>
      <c r="E17" s="107">
        <f>IF(AND(HOUR(C17)&gt;=2,HOUR(C17)&lt;8),1,IF(AND(HOUR(C17)&gt;=8,HOUR(C17)&lt;18),2,3))</f>
        <v>2</v>
      </c>
      <c r="F17" s="108">
        <f>IF(OR(WEEKDAY(C17)=1,WEEKDAY(C17)=7),2,1)</f>
        <v>2</v>
      </c>
      <c r="G17" s="109">
        <f>IF(E17=1,'入力シート'!B48,IF(E17=2,IF(F17=1,'入力シート'!B49,'入力シート'!B50),'入力シート'!B50))</f>
        <v>0.0006944444444444444</v>
      </c>
      <c r="H17"/>
      <c r="I17" s="84">
        <f>C17+G17</f>
        <v>39445.35313657408</v>
      </c>
      <c r="J17" s="110">
        <f>IF('入力シート'!C15*0.999&lt;1,'入力シート'!C15*0.999+1.5,IF('入力シート'!C15*0.999&gt;1.5,'入力シート'!C15*0.999,1.5))</f>
        <v>1.8436467925815254</v>
      </c>
      <c r="K17"/>
      <c r="L17" s="111">
        <f>RANK(M17,grp_予想時間算出シート_時間種別,2)</f>
        <v>30</v>
      </c>
      <c r="M17" s="84">
        <f>'予想時間算出シート'!C17+'入力シート'!D15</f>
        <v>39445.35244212963</v>
      </c>
      <c r="N17" s="113" t="s">
        <v>24</v>
      </c>
      <c r="O17" s="113" t="s">
        <v>77</v>
      </c>
      <c r="P17" s="113" t="s">
        <v>82</v>
      </c>
      <c r="Q17" s="84">
        <f>M17+G17</f>
        <v>39445.35313657408</v>
      </c>
      <c r="IJ17"/>
      <c r="IK17"/>
      <c r="IL17"/>
      <c r="IM17"/>
      <c r="IN17"/>
      <c r="IO17"/>
      <c r="IP17"/>
      <c r="IQ17"/>
      <c r="IR17"/>
      <c r="IS17"/>
      <c r="IT17"/>
      <c r="IU17"/>
      <c r="IV17"/>
    </row>
    <row r="18" spans="1:256" s="15" customFormat="1" ht="12.75">
      <c r="A18" s="98"/>
      <c r="B18" s="113" t="s">
        <v>83</v>
      </c>
      <c r="C18" s="114">
        <f>'入力シート'!G5+'入力シート'!C16</f>
        <v>39443.92894675926</v>
      </c>
      <c r="D18" s="114"/>
      <c r="E18" s="107">
        <f>IF(AND(HOUR(C18)&gt;=2,HOUR(C18)&lt;8),1,IF(AND(HOUR(C18)&gt;=8,HOUR(C18)&lt;18),2,3))</f>
        <v>3</v>
      </c>
      <c r="F18" s="108">
        <f>IF(OR(WEEKDAY(C18)=1,WEEKDAY(C18)=7),2,1)</f>
        <v>1</v>
      </c>
      <c r="G18" s="109">
        <f>IF(E18=1,'入力シート'!B48,IF(E18=2,IF(F18=1,'入力シート'!B49,'入力シート'!B50),'入力シート'!B50))</f>
        <v>0.0006944444444444444</v>
      </c>
      <c r="H18"/>
      <c r="I18" s="84">
        <f>C18+G18</f>
        <v>39443.92964120371</v>
      </c>
      <c r="J18" s="110">
        <f>IF('入力シート'!C16*0.999&lt;1,'入力シート'!C16*0.999+1.5,IF('入力シート'!C16*0.999&gt;1.5,'入力シート'!C16*0.999,1.5))</f>
        <v>1.921574917581525</v>
      </c>
      <c r="K18"/>
      <c r="L18" s="111">
        <f>RANK(M18,grp_予想時間算出シート_時間種別,2)</f>
        <v>7</v>
      </c>
      <c r="M18" s="84">
        <f>'予想時間算出シート'!C18+'入力シート'!D16</f>
        <v>39443.92894675926</v>
      </c>
      <c r="N18" s="113" t="s">
        <v>26</v>
      </c>
      <c r="O18" s="113" t="s">
        <v>77</v>
      </c>
      <c r="P18" s="113" t="s">
        <v>84</v>
      </c>
      <c r="Q18" s="84">
        <f>M18+G18</f>
        <v>39443.92964120371</v>
      </c>
      <c r="IJ18"/>
      <c r="IK18"/>
      <c r="IL18"/>
      <c r="IM18"/>
      <c r="IN18"/>
      <c r="IO18"/>
      <c r="IP18"/>
      <c r="IQ18"/>
      <c r="IR18"/>
      <c r="IS18"/>
      <c r="IT18"/>
      <c r="IU18"/>
      <c r="IV18"/>
    </row>
    <row r="19" spans="1:256" s="15" customFormat="1" ht="12.75">
      <c r="A19" s="98"/>
      <c r="B19" s="113" t="s">
        <v>85</v>
      </c>
      <c r="C19" s="114">
        <f>'入力シート'!G5+'入力シート'!C17</f>
        <v>39444.340520833335</v>
      </c>
      <c r="D19" s="114"/>
      <c r="E19" s="107">
        <f>IF(AND(HOUR(C19)&gt;=2,HOUR(C19)&lt;8),1,IF(AND(HOUR(C19)&gt;=8,HOUR(C19)&lt;18),2,3))</f>
        <v>2</v>
      </c>
      <c r="F19" s="108">
        <f>IF(OR(WEEKDAY(C19)=1,WEEKDAY(C19)=7),2,1)</f>
        <v>1</v>
      </c>
      <c r="G19" s="109">
        <f>IF(E19=1,'入力シート'!B48,IF(E19=2,IF(F19=1,'入力シート'!B49,'入力シート'!B50),'入力シート'!B50))</f>
        <v>0.0013888888888888887</v>
      </c>
      <c r="H19"/>
      <c r="I19" s="84">
        <f>C19+G19</f>
        <v>39444.34190972222</v>
      </c>
      <c r="J19" s="110">
        <f>IF('入力シート'!C17*0.999&lt;1,'入力シート'!C17*0.999+1.5,IF('入力シート'!C17*0.999&gt;1.5,'入力シート'!C17*0.999,1.5))</f>
        <v>2.3327374175815248</v>
      </c>
      <c r="K19"/>
      <c r="L19" s="111">
        <f>RANK(M19,grp_予想時間算出シート_時間種別,2)</f>
        <v>15</v>
      </c>
      <c r="M19" s="84">
        <f>'予想時間算出シート'!C19+'入力シート'!D17</f>
        <v>39444.340520833335</v>
      </c>
      <c r="N19" s="113" t="s">
        <v>28</v>
      </c>
      <c r="O19" s="113" t="s">
        <v>77</v>
      </c>
      <c r="P19" s="113" t="s">
        <v>86</v>
      </c>
      <c r="Q19" s="84">
        <f>M19+G19</f>
        <v>39444.34190972222</v>
      </c>
      <c r="IJ19"/>
      <c r="IK19"/>
      <c r="IL19"/>
      <c r="IM19"/>
      <c r="IN19"/>
      <c r="IO19"/>
      <c r="IP19"/>
      <c r="IQ19"/>
      <c r="IR19"/>
      <c r="IS19"/>
      <c r="IT19"/>
      <c r="IU19"/>
      <c r="IV19"/>
    </row>
    <row r="20" spans="1:256" s="15" customFormat="1" ht="12.75">
      <c r="A20" s="98"/>
      <c r="B20" s="113" t="s">
        <v>87</v>
      </c>
      <c r="C20" s="114">
        <f>'入力シート'!G5+'入力シート'!C18</f>
        <v>39444.19461805555</v>
      </c>
      <c r="D20" s="114"/>
      <c r="E20" s="107">
        <f>IF(AND(HOUR(C20)&gt;=2,HOUR(C20)&lt;8),1,IF(AND(HOUR(C20)&gt;=8,HOUR(C20)&lt;18),2,3))</f>
        <v>1</v>
      </c>
      <c r="F20" s="108">
        <f>IF(OR(WEEKDAY(C20)=1,WEEKDAY(C20)=7),2,1)</f>
        <v>1</v>
      </c>
      <c r="G20" s="109">
        <f>IF(E20=1,'入力シート'!B48,IF(E20=2,IF(F20=1,'入力シート'!B49,'入力シート'!B50),'入力シート'!B50))</f>
        <v>0.0020833333333333333</v>
      </c>
      <c r="H20"/>
      <c r="I20" s="84">
        <f>C20+G20</f>
        <v>39444.196701388886</v>
      </c>
      <c r="J20" s="110">
        <f>IF('入力シート'!C18*0.999&lt;1,'入力シート'!C18*0.999+1.5,IF('入力シート'!C18*0.999&gt;1.5,'入力シート'!C18*0.999,1.5))</f>
        <v>2.1869805425815247</v>
      </c>
      <c r="K20"/>
      <c r="L20" s="111">
        <f>RANK(M20,grp_予想時間算出シート_時間種別,2)</f>
        <v>12</v>
      </c>
      <c r="M20" s="84">
        <f>'予想時間算出シート'!C20+'入力シート'!D18</f>
        <v>39444.19461805555</v>
      </c>
      <c r="N20" s="113" t="s">
        <v>10</v>
      </c>
      <c r="O20" s="113" t="s">
        <v>77</v>
      </c>
      <c r="P20" s="113" t="s">
        <v>88</v>
      </c>
      <c r="Q20" s="84">
        <f>M20+G20</f>
        <v>39444.196701388886</v>
      </c>
      <c r="IJ20"/>
      <c r="IK20"/>
      <c r="IL20"/>
      <c r="IM20"/>
      <c r="IN20"/>
      <c r="IO20"/>
      <c r="IP20"/>
      <c r="IQ20"/>
      <c r="IR20"/>
      <c r="IS20"/>
      <c r="IT20"/>
      <c r="IU20"/>
      <c r="IV20"/>
    </row>
    <row r="21" spans="1:256" s="15" customFormat="1" ht="12.75">
      <c r="A21" s="98"/>
      <c r="B21" s="113" t="s">
        <v>89</v>
      </c>
      <c r="C21" s="114">
        <f>'入力シート'!G5+'入力シート'!C19</f>
        <v>39443.69458333333</v>
      </c>
      <c r="D21" s="114"/>
      <c r="E21" s="107">
        <f>IF(AND(HOUR(C21)&gt;=2,HOUR(C21)&lt;8),1,IF(AND(HOUR(C21)&gt;=8,HOUR(C21)&lt;18),2,3))</f>
        <v>2</v>
      </c>
      <c r="F21" s="108">
        <f>IF(OR(WEEKDAY(C21)=1,WEEKDAY(C21)=7),2,1)</f>
        <v>1</v>
      </c>
      <c r="G21" s="109">
        <f>IF(E21=1,'入力シート'!B48,IF(E21=2,IF(F21=1,'入力シート'!B49,'入力シート'!B50),'入力シート'!B50))</f>
        <v>0.0013888888888888887</v>
      </c>
      <c r="H21"/>
      <c r="I21" s="84">
        <f>C21+G21</f>
        <v>39443.69597222222</v>
      </c>
      <c r="J21" s="110">
        <f>IF('入力シート'!C19*0.999&lt;1,'入力シート'!C19*0.999+1.5,IF('入力シート'!C19*0.999&gt;1.5,'入力シート'!C19*0.999,1.5))</f>
        <v>1.687445855081525</v>
      </c>
      <c r="K21"/>
      <c r="L21" s="111">
        <f>RANK(M21,grp_予想時間算出シート_時間種別,2)</f>
        <v>4</v>
      </c>
      <c r="M21" s="84">
        <f>'予想時間算出シート'!C21+'入力シート'!D19</f>
        <v>39443.69458333333</v>
      </c>
      <c r="N21" s="113" t="s">
        <v>31</v>
      </c>
      <c r="O21" s="113" t="s">
        <v>77</v>
      </c>
      <c r="P21" s="113" t="s">
        <v>90</v>
      </c>
      <c r="Q21" s="84">
        <f>M21+G21</f>
        <v>39443.69597222222</v>
      </c>
      <c r="IJ21"/>
      <c r="IK21"/>
      <c r="IL21"/>
      <c r="IM21"/>
      <c r="IN21"/>
      <c r="IO21"/>
      <c r="IP21"/>
      <c r="IQ21"/>
      <c r="IR21"/>
      <c r="IS21"/>
      <c r="IT21"/>
      <c r="IU21"/>
      <c r="IV21"/>
    </row>
    <row r="22" spans="1:256" s="9" customFormat="1" ht="12.75">
      <c r="A22" s="98"/>
      <c r="B22" s="115" t="s">
        <v>91</v>
      </c>
      <c r="C22" s="100">
        <f>'入力シート'!G5+'入力シート'!C20</f>
        <v>39444.365752314814</v>
      </c>
      <c r="D22" s="100"/>
      <c r="E22" s="101">
        <f>IF(AND(HOUR(C22)&gt;=2,HOUR(C22)&lt;8),1,IF(AND(HOUR(C22)&gt;=8,HOUR(C22)&lt;18),2,3))</f>
        <v>2</v>
      </c>
      <c r="F22" s="102">
        <f>IF(OR(WEEKDAY(C22)=1,WEEKDAY(C22)=7),2,1)</f>
        <v>1</v>
      </c>
      <c r="G22" s="103">
        <f>IF(E22=1,'入力シート'!B48,IF(E22=2,IF(F22=1,'入力シート'!B49,'入力シート'!B50),'入力シート'!B50))</f>
        <v>0.0013888888888888887</v>
      </c>
      <c r="H22" s="104"/>
      <c r="I22" s="100">
        <f>C22+G22</f>
        <v>39444.3671412037</v>
      </c>
      <c r="J22" s="105">
        <f>IF('入力シート'!C20*0.999&lt;1,'入力シート'!C20*0.999+1.5,IF('入力シート'!C20*0.999&gt;1.5,'入力シート'!C20*0.999,1.5))</f>
        <v>2.357943667581525</v>
      </c>
      <c r="K22" s="104"/>
      <c r="L22" s="97">
        <f>RANK(M22,grp_予想時間算出シート_時間種別,2)</f>
        <v>16</v>
      </c>
      <c r="M22" s="100">
        <f>'予想時間算出シート'!C22+'入力シート'!D20</f>
        <v>39444.365752314814</v>
      </c>
      <c r="N22" s="115" t="s">
        <v>33</v>
      </c>
      <c r="O22" s="115" t="s">
        <v>77</v>
      </c>
      <c r="P22" s="115" t="s">
        <v>92</v>
      </c>
      <c r="Q22" s="100">
        <f>M22+G22</f>
        <v>39444.3671412037</v>
      </c>
      <c r="IJ22" s="10"/>
      <c r="IK22" s="10"/>
      <c r="IL22" s="10"/>
      <c r="IM22" s="10"/>
      <c r="IN22" s="10"/>
      <c r="IO22" s="10"/>
      <c r="IP22" s="10"/>
      <c r="IQ22" s="10"/>
      <c r="IR22" s="10"/>
      <c r="IS22" s="10"/>
      <c r="IT22"/>
      <c r="IU22"/>
      <c r="IV22"/>
    </row>
    <row r="23" spans="1:256" s="10" customFormat="1" ht="12.75">
      <c r="A23" s="98" t="s">
        <v>65</v>
      </c>
      <c r="B23" s="113" t="s">
        <v>76</v>
      </c>
      <c r="C23" s="84">
        <f>I15+J15</f>
        <v>39446.67530881804</v>
      </c>
      <c r="D23" s="84"/>
      <c r="E23" s="107">
        <f>IF(AND(HOUR(C23)&gt;=2,HOUR(C23)&lt;8),1,IF(AND(HOUR(C23)&gt;=8,HOUR(C23)&lt;18),2,3))</f>
        <v>2</v>
      </c>
      <c r="F23" s="108">
        <f>IF(OR(WEEKDAY(C23)=1,WEEKDAY(C23)=7),2,1)</f>
        <v>2</v>
      </c>
      <c r="G23" s="109">
        <f>IF(E23=1,'入力シート'!B48,IF(E23=2,IF(F23=1,'入力シート'!B49,'入力シート'!B50),'入力シート'!B50))</f>
        <v>0.0006944444444444444</v>
      </c>
      <c r="I23" s="84">
        <f>C23+G23</f>
        <v>39446.67600326249</v>
      </c>
      <c r="J23" s="110">
        <f>IF(J15=1.5,1.5,IF(J15*0.999&gt;1.5,J15*0.999,J15*0.999+0.00358796296296296))</f>
        <v>1.580763509226444</v>
      </c>
      <c r="L23" s="111">
        <f>RANK(M23,grp_予想時間算出シート_時間種別,2)</f>
        <v>50</v>
      </c>
      <c r="M23" s="84">
        <f>'予想時間算出シート'!C23+'入力シート'!D13</f>
        <v>39446.67530881804</v>
      </c>
      <c r="N23" s="113" t="s">
        <v>22</v>
      </c>
      <c r="O23" s="113" t="s">
        <v>77</v>
      </c>
      <c r="P23" s="113" t="s">
        <v>78</v>
      </c>
      <c r="Q23" s="84">
        <f>M23+G23</f>
        <v>39446.67600326249</v>
      </c>
      <c r="IT23"/>
      <c r="IU23"/>
      <c r="IV23"/>
    </row>
    <row r="24" spans="1:17" ht="12.75">
      <c r="A24" s="98"/>
      <c r="B24" s="113" t="s">
        <v>79</v>
      </c>
      <c r="C24" s="114">
        <f>I16+J16</f>
        <v>39446.783333482395</v>
      </c>
      <c r="D24" s="114"/>
      <c r="E24" s="107">
        <f>IF(AND(HOUR(C24)&gt;=2,HOUR(C24)&lt;8),1,IF(AND(HOUR(C24)&gt;=8,HOUR(C24)&lt;18),2,3))</f>
        <v>3</v>
      </c>
      <c r="F24" s="108">
        <f>IF(OR(WEEKDAY(C24)=1,WEEKDAY(C24)=7),2,1)</f>
        <v>2</v>
      </c>
      <c r="G24" s="109">
        <f>IF(E24=1,'入力シート'!B48,IF(E24=2,IF(F24=1,'入力シート'!B49,'入力シート'!B50),'入力シート'!B50))</f>
        <v>0.0006944444444444444</v>
      </c>
      <c r="I24" s="84">
        <f>C24+G24</f>
        <v>39446.78402792684</v>
      </c>
      <c r="J24" s="110">
        <f>IF(J16=1.5,1.5,IF(J16*0.999&gt;1.5,J16*0.999,J16*0.999+0.00358796296296296))</f>
        <v>1.6346948364139438</v>
      </c>
      <c r="L24" s="111">
        <f>RANK(M24,grp_予想時間算出シート_時間種別,2)</f>
        <v>52</v>
      </c>
      <c r="M24" s="84">
        <f>'予想時間算出シート'!C24+'入力シート'!D14</f>
        <v>39446.783333482395</v>
      </c>
      <c r="N24" s="113" t="s">
        <v>23</v>
      </c>
      <c r="O24" s="113" t="s">
        <v>77</v>
      </c>
      <c r="P24" s="113" t="s">
        <v>80</v>
      </c>
      <c r="Q24" s="84">
        <f>M24+G24</f>
        <v>39446.78402792684</v>
      </c>
    </row>
    <row r="25" spans="1:17" ht="12.75">
      <c r="A25" s="98"/>
      <c r="B25" s="113" t="s">
        <v>81</v>
      </c>
      <c r="C25" s="114">
        <f>I17+J17</f>
        <v>39447.19678336666</v>
      </c>
      <c r="D25" s="114"/>
      <c r="E25" s="107">
        <f>IF(AND(HOUR(C25)&gt;=2,HOUR(C25)&lt;8),1,IF(AND(HOUR(C25)&gt;=8,HOUR(C25)&lt;18),2,3))</f>
        <v>1</v>
      </c>
      <c r="F25" s="108">
        <f>IF(OR(WEEKDAY(C25)=1,WEEKDAY(C25)=7),2,1)</f>
        <v>1</v>
      </c>
      <c r="G25" s="109">
        <f>IF(E25=1,'入力シート'!B48,IF(E25=2,IF(F25=1,'入力シート'!B49,'入力シート'!B50),'入力シート'!B50))</f>
        <v>0.0020833333333333333</v>
      </c>
      <c r="I25" s="84">
        <f>C25+G25</f>
        <v>39447.19886669999</v>
      </c>
      <c r="J25" s="110">
        <f>IF(J17=1.5,1.5,IF(J17*0.999&gt;1.5,J17*0.999,J17*0.999+0.00358796296296296))</f>
        <v>1.8418031457889439</v>
      </c>
      <c r="L25" s="111">
        <f>RANK(M25,grp_予想時間算出シート_時間種別,2)</f>
        <v>60</v>
      </c>
      <c r="M25" s="84">
        <f>'予想時間算出シート'!C25+'入力シート'!D15</f>
        <v>39447.19678336666</v>
      </c>
      <c r="N25" s="113" t="s">
        <v>24</v>
      </c>
      <c r="O25" s="113" t="s">
        <v>77</v>
      </c>
      <c r="P25" s="113" t="s">
        <v>82</v>
      </c>
      <c r="Q25" s="84">
        <f>M25+G25</f>
        <v>39447.19886669999</v>
      </c>
    </row>
    <row r="26" spans="1:17" ht="12.75">
      <c r="A26" s="98"/>
      <c r="B26" s="113" t="s">
        <v>83</v>
      </c>
      <c r="C26" s="114">
        <f>I18+J18</f>
        <v>39445.851216121286</v>
      </c>
      <c r="D26" s="114"/>
      <c r="E26" s="107">
        <f>IF(AND(HOUR(C26)&gt;=2,HOUR(C26)&lt;8),1,IF(AND(HOUR(C26)&gt;=8,HOUR(C26)&lt;18),2,3))</f>
        <v>3</v>
      </c>
      <c r="F26" s="108">
        <f>IF(OR(WEEKDAY(C26)=1,WEEKDAY(C26)=7),2,1)</f>
        <v>2</v>
      </c>
      <c r="G26" s="109">
        <f>IF(E26=1,'入力シート'!B48,IF(E26=2,IF(F26=1,'入力シート'!B49,'入力シート'!B50),'入力シート'!B50))</f>
        <v>0.0006944444444444444</v>
      </c>
      <c r="I26" s="84">
        <f>C26+G26</f>
        <v>39445.85191056573</v>
      </c>
      <c r="J26" s="110">
        <f>IF(J18=1.5,1.5,IF(J18*0.999&gt;1.5,J18*0.999,J18*0.999+0.00358796296296296))</f>
        <v>1.9196533426639435</v>
      </c>
      <c r="L26" s="111">
        <f>RANK(M26,grp_予想時間算出シート_時間種別,2)</f>
        <v>39</v>
      </c>
      <c r="M26" s="84">
        <f>'予想時間算出シート'!C26+'入力シート'!D16</f>
        <v>39445.851216121286</v>
      </c>
      <c r="N26" s="113" t="s">
        <v>26</v>
      </c>
      <c r="O26" s="113" t="s">
        <v>77</v>
      </c>
      <c r="P26" s="113" t="s">
        <v>84</v>
      </c>
      <c r="Q26" s="84">
        <f>M26+G26</f>
        <v>39445.85191056573</v>
      </c>
    </row>
    <row r="27" spans="1:17" ht="12.75">
      <c r="A27" s="98"/>
      <c r="B27" s="113" t="s">
        <v>85</v>
      </c>
      <c r="C27" s="114">
        <f>I19+J19</f>
        <v>39446.6746471398</v>
      </c>
      <c r="D27" s="114"/>
      <c r="E27" s="107">
        <f>IF(AND(HOUR(C27)&gt;=2,HOUR(C27)&lt;8),1,IF(AND(HOUR(C27)&gt;=8,HOUR(C27)&lt;18),2,3))</f>
        <v>2</v>
      </c>
      <c r="F27" s="108">
        <f>IF(OR(WEEKDAY(C27)=1,WEEKDAY(C27)=7),2,1)</f>
        <v>2</v>
      </c>
      <c r="G27" s="109">
        <f>IF(E27=1,'入力シート'!B48,IF(E27=2,IF(F27=1,'入力シート'!B49,'入力シート'!B50),'入力シート'!B50))</f>
        <v>0.0006944444444444444</v>
      </c>
      <c r="I27" s="84">
        <f>C27+G27</f>
        <v>39446.67534158425</v>
      </c>
      <c r="J27" s="110">
        <f>IF(J19=1.5,1.5,IF(J19*0.999&gt;1.5,J19*0.999,J19*0.999+0.00358796296296296))</f>
        <v>2.330404680163943</v>
      </c>
      <c r="L27" s="111">
        <f>RANK(M27,grp_予想時間算出シート_時間種別,2)</f>
        <v>49</v>
      </c>
      <c r="M27" s="84">
        <f>'予想時間算出シート'!C27+'入力シート'!D17</f>
        <v>39446.6746471398</v>
      </c>
      <c r="N27" s="113" t="s">
        <v>28</v>
      </c>
      <c r="O27" s="113" t="s">
        <v>77</v>
      </c>
      <c r="P27" s="113" t="s">
        <v>86</v>
      </c>
      <c r="Q27" s="84">
        <f>M27+G27</f>
        <v>39446.67534158425</v>
      </c>
    </row>
    <row r="28" spans="1:17" ht="12.75">
      <c r="A28" s="98"/>
      <c r="B28" s="113" t="s">
        <v>87</v>
      </c>
      <c r="C28" s="114">
        <f>I20+J20</f>
        <v>39446.38368193147</v>
      </c>
      <c r="D28" s="114"/>
      <c r="E28" s="107">
        <f>IF(AND(HOUR(C28)&gt;=2,HOUR(C28)&lt;8),1,IF(AND(HOUR(C28)&gt;=8,HOUR(C28)&lt;18),2,3))</f>
        <v>2</v>
      </c>
      <c r="F28" s="108">
        <f>IF(OR(WEEKDAY(C28)=1,WEEKDAY(C28)=7),2,1)</f>
        <v>2</v>
      </c>
      <c r="G28" s="109">
        <f>IF(E28=1,'入力シート'!B48,IF(E28=2,IF(F28=1,'入力シート'!B49,'入力シート'!B50),'入力シート'!B50))</f>
        <v>0.0006944444444444444</v>
      </c>
      <c r="I28" s="84">
        <f>C28+G28</f>
        <v>39446.384376375914</v>
      </c>
      <c r="J28" s="110">
        <f>IF(J20=1.5,1.5,IF(J20*0.999&gt;1.5,J20*0.999,J20*0.999+0.00358796296296296))</f>
        <v>2.1847935620389434</v>
      </c>
      <c r="L28" s="111">
        <f>RANK(M28,grp_予想時間算出シート_時間種別,2)</f>
        <v>48</v>
      </c>
      <c r="M28" s="84">
        <f>'予想時間算出シート'!C28+'入力シート'!D18</f>
        <v>39446.38368193147</v>
      </c>
      <c r="N28" s="113" t="s">
        <v>10</v>
      </c>
      <c r="O28" s="113" t="s">
        <v>77</v>
      </c>
      <c r="P28" s="113" t="s">
        <v>88</v>
      </c>
      <c r="Q28" s="84">
        <f>M28+G28</f>
        <v>39446.384376375914</v>
      </c>
    </row>
    <row r="29" spans="1:17" ht="12.75">
      <c r="A29" s="98"/>
      <c r="B29" s="113" t="s">
        <v>89</v>
      </c>
      <c r="C29" s="114">
        <f>I21+J21</f>
        <v>39445.3834180773</v>
      </c>
      <c r="D29" s="114"/>
      <c r="E29" s="107">
        <f>IF(AND(HOUR(C29)&gt;=2,HOUR(C29)&lt;8),1,IF(AND(HOUR(C29)&gt;=8,HOUR(C29)&lt;18),2,3))</f>
        <v>2</v>
      </c>
      <c r="F29" s="108">
        <f>IF(OR(WEEKDAY(C29)=1,WEEKDAY(C29)=7),2,1)</f>
        <v>2</v>
      </c>
      <c r="G29" s="109">
        <f>IF(E29=1,'入力シート'!B48,IF(E29=2,IF(F29=1,'入力シート'!B49,'入力シート'!B50),'入力シート'!B50))</f>
        <v>0.0006944444444444444</v>
      </c>
      <c r="I29" s="84">
        <f>C29+G29</f>
        <v>39445.384112521744</v>
      </c>
      <c r="J29" s="110">
        <f>IF(J21=1.5,1.5,IF(J21*0.999&gt;1.5,J21*0.999,J21*0.999+0.00358796296296296))</f>
        <v>1.6857584092264435</v>
      </c>
      <c r="L29" s="111">
        <f>RANK(M29,grp_予想時間算出シート_時間種別,2)</f>
        <v>31</v>
      </c>
      <c r="M29" s="84">
        <f>'予想時間算出シート'!C29+'入力シート'!D19</f>
        <v>39445.3834180773</v>
      </c>
      <c r="N29" s="113" t="s">
        <v>31</v>
      </c>
      <c r="O29" s="113" t="s">
        <v>77</v>
      </c>
      <c r="P29" s="113" t="s">
        <v>90</v>
      </c>
      <c r="Q29" s="84">
        <f>M29+G29</f>
        <v>39445.384112521744</v>
      </c>
    </row>
    <row r="30" spans="1:256" s="10" customFormat="1" ht="12.75">
      <c r="A30" s="98"/>
      <c r="B30" s="115" t="s">
        <v>91</v>
      </c>
      <c r="C30" s="100">
        <f>I22+J22</f>
        <v>39446.72508487128</v>
      </c>
      <c r="D30" s="100"/>
      <c r="E30" s="101">
        <f>IF(AND(HOUR(C30)&gt;=2,HOUR(C30)&lt;8),1,IF(AND(HOUR(C30)&gt;=8,HOUR(C30)&lt;18),2,3))</f>
        <v>2</v>
      </c>
      <c r="F30" s="102">
        <f>IF(OR(WEEKDAY(C30)=1,WEEKDAY(C30)=7),2,1)</f>
        <v>2</v>
      </c>
      <c r="G30" s="103">
        <f>IF(E30=1,'入力シート'!B48,IF(E30=2,IF(F30=1,'入力シート'!B49,'入力シート'!B50),'入力シート'!B50))</f>
        <v>0.0006944444444444444</v>
      </c>
      <c r="H30" s="104"/>
      <c r="I30" s="100">
        <f>C30+G30</f>
        <v>39446.725779315726</v>
      </c>
      <c r="J30" s="105">
        <f>IF(J22=1.5,1.5,IF(J22*0.999&gt;1.5,J22*0.999,J22*0.999+0.00358796296296296))</f>
        <v>2.3555857239139435</v>
      </c>
      <c r="K30" s="104"/>
      <c r="L30" s="97">
        <f>RANK(M30,grp_予想時間算出シート_時間種別,2)</f>
        <v>51</v>
      </c>
      <c r="M30" s="100">
        <f>'予想時間算出シート'!C30+'入力シート'!D20</f>
        <v>39446.72508487128</v>
      </c>
      <c r="N30" s="115" t="s">
        <v>33</v>
      </c>
      <c r="O30" s="115" t="s">
        <v>77</v>
      </c>
      <c r="P30" s="115" t="s">
        <v>92</v>
      </c>
      <c r="Q30" s="100">
        <f>M30+G30</f>
        <v>39446.725779315726</v>
      </c>
      <c r="IT30"/>
      <c r="IU30"/>
      <c r="IV30"/>
    </row>
    <row r="31" spans="1:256" s="10" customFormat="1" ht="12.75">
      <c r="A31" s="98" t="s">
        <v>72</v>
      </c>
      <c r="B31" s="113" t="s">
        <v>76</v>
      </c>
      <c r="C31" s="84">
        <f>I23+J23</f>
        <v>39448.256766771716</v>
      </c>
      <c r="D31" s="84"/>
      <c r="E31" s="107">
        <f>IF(AND(HOUR(C31)&gt;=2,HOUR(C31)&lt;8),1,IF(AND(HOUR(C31)&gt;=8,HOUR(C31)&lt;18),2,3))</f>
        <v>1</v>
      </c>
      <c r="F31" s="108">
        <f>IF(OR(WEEKDAY(C31)=1,WEEKDAY(C31)=7),2,1)</f>
        <v>1</v>
      </c>
      <c r="G31" s="109">
        <f>IF(E31=1,'入力シート'!B48,IF(E31=2,IF(F31=1,'入力シート'!B49,'入力シート'!B50),'入力シート'!B50))</f>
        <v>0.0020833333333333333</v>
      </c>
      <c r="I31" s="84">
        <f>C31+G31</f>
        <v>39448.25885010505</v>
      </c>
      <c r="J31" s="110">
        <f>IF(J23=1.5,1.5,IF(J23*0.999&gt;1.5,J23*0.999,J23*0.999+0.00358796296296296))</f>
        <v>1.5791827457172176</v>
      </c>
      <c r="L31" s="111">
        <f>RANK(M31,grp_予想時間算出シート_時間種別,2)</f>
        <v>75</v>
      </c>
      <c r="M31" s="84">
        <f>'予想時間算出シート'!C31+'入力シート'!D13</f>
        <v>39448.256766771716</v>
      </c>
      <c r="N31" s="113" t="s">
        <v>22</v>
      </c>
      <c r="O31" s="113" t="s">
        <v>77</v>
      </c>
      <c r="P31" s="113" t="s">
        <v>78</v>
      </c>
      <c r="Q31" s="84">
        <f>M31+G31</f>
        <v>39448.25885010505</v>
      </c>
      <c r="IT31"/>
      <c r="IU31"/>
      <c r="IV31"/>
    </row>
    <row r="32" spans="1:17" ht="12.75">
      <c r="A32" s="98"/>
      <c r="B32" s="113" t="s">
        <v>79</v>
      </c>
      <c r="C32" s="114">
        <f>I24+J24</f>
        <v>39448.41872276326</v>
      </c>
      <c r="D32" s="114"/>
      <c r="E32" s="107">
        <f>IF(AND(HOUR(C32)&gt;=2,HOUR(C32)&lt;8),1,IF(AND(HOUR(C32)&gt;=8,HOUR(C32)&lt;18),2,3))</f>
        <v>2</v>
      </c>
      <c r="F32" s="108">
        <f>IF(OR(WEEKDAY(C32)=1,WEEKDAY(C32)=7),2,1)</f>
        <v>1</v>
      </c>
      <c r="G32" s="109">
        <f>IF(E32=1,'入力シート'!B48,IF(E32=2,IF(F32=1,'入力シート'!B49,'入力シート'!B50),'入力シート'!B50))</f>
        <v>0.0013888888888888887</v>
      </c>
      <c r="I32" s="84">
        <f>C32+G32</f>
        <v>39448.42011165214</v>
      </c>
      <c r="J32" s="110">
        <f>IF(J24=1.5,1.5,IF(J24*0.999&gt;1.5,J24*0.999,J24*0.999+0.00358796296296296))</f>
        <v>1.6330601415775299</v>
      </c>
      <c r="L32" s="111">
        <f>RANK(M32,grp_予想時間算出シート_時間種別,2)</f>
        <v>76</v>
      </c>
      <c r="M32" s="84">
        <f>'予想時間算出シート'!C32+'入力シート'!D14</f>
        <v>39448.41872276326</v>
      </c>
      <c r="N32" s="113" t="s">
        <v>23</v>
      </c>
      <c r="O32" s="113" t="s">
        <v>77</v>
      </c>
      <c r="P32" s="113" t="s">
        <v>80</v>
      </c>
      <c r="Q32" s="84">
        <f>M32+G32</f>
        <v>39448.42011165214</v>
      </c>
    </row>
    <row r="33" spans="1:17" ht="12.75">
      <c r="A33" s="98"/>
      <c r="B33" s="113" t="s">
        <v>81</v>
      </c>
      <c r="C33" s="114">
        <f>I25+J25</f>
        <v>39449.04066984578</v>
      </c>
      <c r="D33" s="114"/>
      <c r="E33" s="107">
        <f>IF(AND(HOUR(C33)&gt;=2,HOUR(C33)&lt;8),1,IF(AND(HOUR(C33)&gt;=8,HOUR(C33)&lt;18),2,3))</f>
        <v>3</v>
      </c>
      <c r="F33" s="108">
        <f>IF(OR(WEEKDAY(C33)=1,WEEKDAY(C33)=7),2,1)</f>
        <v>1</v>
      </c>
      <c r="G33" s="109">
        <f>IF(E33=1,'入力シート'!B48,IF(E33=2,IF(F33=1,'入力シート'!B49,'入力シート'!B50),'入力シート'!B50))</f>
        <v>0.0006944444444444444</v>
      </c>
      <c r="I33" s="84">
        <f>C33+G33</f>
        <v>39449.04136429023</v>
      </c>
      <c r="J33" s="110">
        <f>IF(J25=1.5,1.5,IF(J25*0.999&gt;1.5,J25*0.999,J25*0.999+0.00358796296296296))</f>
        <v>1.839961342643155</v>
      </c>
      <c r="L33" s="111">
        <f>RANK(M33,grp_予想時間算出シート_時間種別,2)</f>
        <v>86</v>
      </c>
      <c r="M33" s="84">
        <f>'予想時間算出シート'!C33+'入力シート'!D15</f>
        <v>39449.04066984578</v>
      </c>
      <c r="N33" s="113" t="s">
        <v>24</v>
      </c>
      <c r="O33" s="113" t="s">
        <v>77</v>
      </c>
      <c r="P33" s="113" t="s">
        <v>82</v>
      </c>
      <c r="Q33" s="84">
        <f>M33+G33</f>
        <v>39449.04136429023</v>
      </c>
    </row>
    <row r="34" spans="1:17" ht="12.75">
      <c r="A34" s="98"/>
      <c r="B34" s="113" t="s">
        <v>83</v>
      </c>
      <c r="C34" s="114">
        <f>I26+J26</f>
        <v>39447.7715639084</v>
      </c>
      <c r="D34" s="114"/>
      <c r="E34" s="107">
        <f>IF(AND(HOUR(C34)&gt;=2,HOUR(C34)&lt;8),1,IF(AND(HOUR(C34)&gt;=8,HOUR(C34)&lt;18),2,3))</f>
        <v>3</v>
      </c>
      <c r="F34" s="108">
        <f>IF(OR(WEEKDAY(C34)=1,WEEKDAY(C34)=7),2,1)</f>
        <v>1</v>
      </c>
      <c r="G34" s="109">
        <f>IF(E34=1,'入力シート'!B48,IF(E34=2,IF(F34=1,'入力シート'!B49,'入力シート'!B50),'入力シート'!B50))</f>
        <v>0.0006944444444444444</v>
      </c>
      <c r="I34" s="84">
        <f>C34+G34</f>
        <v>39447.772258352845</v>
      </c>
      <c r="J34" s="110">
        <f>IF(J26=1.5,1.5,IF(J26*0.999&gt;1.5,J26*0.999,J26*0.999+0.00358796296296296))</f>
        <v>1.9177336893212795</v>
      </c>
      <c r="L34" s="111">
        <f>RANK(M34,grp_予想時間算出シート_時間種別,2)</f>
        <v>68</v>
      </c>
      <c r="M34" s="84">
        <f>'予想時間算出シート'!C34+'入力シート'!D16</f>
        <v>39447.7715639084</v>
      </c>
      <c r="N34" s="113" t="s">
        <v>26</v>
      </c>
      <c r="O34" s="113" t="s">
        <v>77</v>
      </c>
      <c r="P34" s="113" t="s">
        <v>84</v>
      </c>
      <c r="Q34" s="84">
        <f>M34+G34</f>
        <v>39447.772258352845</v>
      </c>
    </row>
    <row r="35" spans="1:17" ht="12.75">
      <c r="A35" s="98"/>
      <c r="B35" s="113" t="s">
        <v>85</v>
      </c>
      <c r="C35" s="114">
        <f>I27+J27</f>
        <v>39449.00574626441</v>
      </c>
      <c r="D35" s="114"/>
      <c r="E35" s="107">
        <f>IF(AND(HOUR(C35)&gt;=2,HOUR(C35)&lt;8),1,IF(AND(HOUR(C35)&gt;=8,HOUR(C35)&lt;18),2,3))</f>
        <v>3</v>
      </c>
      <c r="F35" s="108">
        <f>IF(OR(WEEKDAY(C35)=1,WEEKDAY(C35)=7),2,1)</f>
        <v>1</v>
      </c>
      <c r="G35" s="109">
        <f>IF(E35=1,'入力シート'!B48,IF(E35=2,IF(F35=1,'入力シート'!B49,'入力シート'!B50),'入力シート'!B50))</f>
        <v>0.0006944444444444444</v>
      </c>
      <c r="I35" s="84">
        <f>C35+G35</f>
        <v>39449.00644070886</v>
      </c>
      <c r="J35" s="110">
        <f>IF(J27=1.5,1.5,IF(J27*0.999&gt;1.5,J27*0.999,J27*0.999+0.00358796296296296))</f>
        <v>2.3280742754837793</v>
      </c>
      <c r="L35" s="111">
        <f>RANK(M35,grp_予想時間算出シート_時間種別,2)</f>
        <v>85</v>
      </c>
      <c r="M35" s="84">
        <f>'予想時間算出シート'!C35+'入力シート'!D17</f>
        <v>39449.00574626441</v>
      </c>
      <c r="N35" s="113" t="s">
        <v>28</v>
      </c>
      <c r="O35" s="113" t="s">
        <v>77</v>
      </c>
      <c r="P35" s="113" t="s">
        <v>86</v>
      </c>
      <c r="Q35" s="84">
        <f>M35+G35</f>
        <v>39449.00644070886</v>
      </c>
    </row>
    <row r="36" spans="1:17" ht="12.75">
      <c r="A36" s="98"/>
      <c r="B36" s="113" t="s">
        <v>87</v>
      </c>
      <c r="C36" s="114">
        <f>I28+J28</f>
        <v>39448.56916993795</v>
      </c>
      <c r="D36" s="114"/>
      <c r="E36" s="107">
        <f>IF(AND(HOUR(C36)&gt;=2,HOUR(C36)&lt;8),1,IF(AND(HOUR(C36)&gt;=8,HOUR(C36)&lt;18),2,3))</f>
        <v>2</v>
      </c>
      <c r="F36" s="108">
        <f>IF(OR(WEEKDAY(C36)=1,WEEKDAY(C36)=7),2,1)</f>
        <v>1</v>
      </c>
      <c r="G36" s="109">
        <f>IF(E36=1,'入力シート'!B48,IF(E36=2,IF(F36=1,'入力シート'!B49,'入力シート'!B50),'入力シート'!B50))</f>
        <v>0.0013888888888888887</v>
      </c>
      <c r="I36" s="84">
        <f>C36+G36</f>
        <v>39448.57055882684</v>
      </c>
      <c r="J36" s="110">
        <f>IF(J28=1.5,1.5,IF(J28*0.999&gt;1.5,J28*0.999,J28*0.999+0.00358796296296296))</f>
        <v>2.1826087684769044</v>
      </c>
      <c r="L36" s="111">
        <f>RANK(M36,grp_予想時間算出シート_時間種別,2)</f>
        <v>78</v>
      </c>
      <c r="M36" s="84">
        <f>'予想時間算出シート'!C36+'入力シート'!D18</f>
        <v>39448.56916993795</v>
      </c>
      <c r="N36" s="113" t="s">
        <v>10</v>
      </c>
      <c r="O36" s="113" t="s">
        <v>77</v>
      </c>
      <c r="P36" s="113" t="s">
        <v>88</v>
      </c>
      <c r="Q36" s="84">
        <f>M36+G36</f>
        <v>39448.57055882684</v>
      </c>
    </row>
    <row r="37" spans="1:17" ht="12.75">
      <c r="A37" s="98"/>
      <c r="B37" s="113" t="s">
        <v>89</v>
      </c>
      <c r="C37" s="114">
        <f>I29+J29</f>
        <v>39447.06987093097</v>
      </c>
      <c r="D37" s="114"/>
      <c r="E37" s="107">
        <f>IF(AND(HOUR(C37)&gt;=2,HOUR(C37)&lt;8),1,IF(AND(HOUR(C37)&gt;=8,HOUR(C37)&lt;18),2,3))</f>
        <v>3</v>
      </c>
      <c r="F37" s="108">
        <f>IF(OR(WEEKDAY(C37)=1,WEEKDAY(C37)=7),2,1)</f>
        <v>1</v>
      </c>
      <c r="G37" s="109">
        <f>IF(E37=1,'入力シート'!B48,IF(E37=2,IF(F37=1,'入力シート'!B49,'入力シート'!B50),'入力シート'!B50))</f>
        <v>0.0006944444444444444</v>
      </c>
      <c r="I37" s="84">
        <f>C37+G37</f>
        <v>39447.07056537542</v>
      </c>
      <c r="J37" s="110">
        <f>IF(J29=1.5,1.5,IF(J29*0.999&gt;1.5,J29*0.999,J29*0.999+0.00358796296296296))</f>
        <v>1.684072650817217</v>
      </c>
      <c r="L37" s="111">
        <f>RANK(M37,grp_予想時間算出シート_時間種別,2)</f>
        <v>59</v>
      </c>
      <c r="M37" s="84">
        <f>'予想時間算出シート'!C37+'入力シート'!D19</f>
        <v>39447.06987093097</v>
      </c>
      <c r="N37" s="113" t="s">
        <v>31</v>
      </c>
      <c r="O37" s="113" t="s">
        <v>77</v>
      </c>
      <c r="P37" s="113" t="s">
        <v>90</v>
      </c>
      <c r="Q37" s="84">
        <f>M37+G37</f>
        <v>39447.07056537542</v>
      </c>
    </row>
    <row r="38" spans="1:256" s="10" customFormat="1" ht="12.75">
      <c r="A38" s="98"/>
      <c r="B38" s="115" t="s">
        <v>91</v>
      </c>
      <c r="C38" s="100">
        <f>I30+J30</f>
        <v>39449.08136503964</v>
      </c>
      <c r="D38" s="100"/>
      <c r="E38" s="101">
        <f>IF(AND(HOUR(C38)&gt;=2,HOUR(C38)&lt;8),1,IF(AND(HOUR(C38)&gt;=8,HOUR(C38)&lt;18),2,3))</f>
        <v>3</v>
      </c>
      <c r="F38" s="102">
        <f>IF(OR(WEEKDAY(C38)=1,WEEKDAY(C38)=7),2,1)</f>
        <v>1</v>
      </c>
      <c r="G38" s="103">
        <f>IF(E38=1,'入力シート'!B48,IF(E38=2,IF(F38=1,'入力シート'!B49,'入力シート'!B50),'入力シート'!B50))</f>
        <v>0.0006944444444444444</v>
      </c>
      <c r="H38" s="104"/>
      <c r="I38" s="100">
        <f>C38+G38</f>
        <v>39449.082059484084</v>
      </c>
      <c r="J38" s="105">
        <f>IF(J30=1.5,1.5,IF(J30*0.999&gt;1.5,J30*0.999,J30*0.999+0.00358796296296296))</f>
        <v>2.3532301381900296</v>
      </c>
      <c r="K38" s="104"/>
      <c r="L38" s="97">
        <f>RANK(M38,grp_予想時間算出シート_時間種別,2)</f>
        <v>89</v>
      </c>
      <c r="M38" s="100">
        <f>'予想時間算出シート'!C38+'入力シート'!D20</f>
        <v>39449.08136503964</v>
      </c>
      <c r="N38" s="115" t="s">
        <v>33</v>
      </c>
      <c r="O38" s="115" t="s">
        <v>77</v>
      </c>
      <c r="P38" s="115" t="s">
        <v>92</v>
      </c>
      <c r="Q38" s="100">
        <f>M38+G38</f>
        <v>39449.082059484084</v>
      </c>
      <c r="IT38"/>
      <c r="IU38"/>
      <c r="IV38"/>
    </row>
    <row r="39" spans="1:256" s="10" customFormat="1" ht="12.75">
      <c r="A39" s="98" t="s">
        <v>73</v>
      </c>
      <c r="B39" s="113" t="s">
        <v>76</v>
      </c>
      <c r="C39" s="84">
        <f>I31+J31</f>
        <v>39449.83803285076</v>
      </c>
      <c r="D39" s="84"/>
      <c r="E39" s="107">
        <f>IF(AND(HOUR(C39)&gt;=2,HOUR(C39)&lt;8),1,IF(AND(HOUR(C39)&gt;=8,HOUR(C39)&lt;18),2,3))</f>
        <v>3</v>
      </c>
      <c r="F39" s="108">
        <f>IF(OR(WEEKDAY(C39)=1,WEEKDAY(C39)=7),2,1)</f>
        <v>1</v>
      </c>
      <c r="G39" s="109">
        <f>IF(E39=1,'入力シート'!B48,IF(E39=2,IF(F39=1,'入力シート'!B49,'入力シート'!B50),'入力シート'!B50))</f>
        <v>0.0006944444444444444</v>
      </c>
      <c r="I39" s="84">
        <f>C39+G39</f>
        <v>39449.83872729521</v>
      </c>
      <c r="J39" s="110">
        <f>IF(J31=1.5,1.5,IF(J31*0.999&gt;1.5,J31*0.999,J31*0.999+0.00358796296296296))</f>
        <v>1.5776035629715004</v>
      </c>
      <c r="L39" s="111">
        <f>RANK(M39,grp_予想時間算出シート_時間種別,2)</f>
        <v>96</v>
      </c>
      <c r="M39" s="84">
        <f>'予想時間算出シート'!C39+'入力シート'!D13</f>
        <v>39449.83803285076</v>
      </c>
      <c r="N39" s="113" t="s">
        <v>22</v>
      </c>
      <c r="O39" s="113" t="s">
        <v>77</v>
      </c>
      <c r="P39" s="113" t="s">
        <v>78</v>
      </c>
      <c r="Q39" s="84">
        <f>M39+G39</f>
        <v>39449.83872729521</v>
      </c>
      <c r="IT39"/>
      <c r="IU39"/>
      <c r="IV39"/>
    </row>
    <row r="40" spans="1:17" ht="12.75">
      <c r="A40" s="98"/>
      <c r="B40" s="113" t="s">
        <v>79</v>
      </c>
      <c r="C40" s="114">
        <f>I32+J32</f>
        <v>39450.05317179372</v>
      </c>
      <c r="D40" s="114"/>
      <c r="E40" s="107">
        <f>IF(AND(HOUR(C40)&gt;=2,HOUR(C40)&lt;8),1,IF(AND(HOUR(C40)&gt;=8,HOUR(C40)&lt;18),2,3))</f>
        <v>3</v>
      </c>
      <c r="F40" s="108">
        <f>IF(OR(WEEKDAY(C40)=1,WEEKDAY(C40)=7),2,1)</f>
        <v>1</v>
      </c>
      <c r="G40" s="109">
        <f>IF(E40=1,'入力シート'!B48,IF(E40=2,IF(F40=1,'入力シート'!B49,'入力シート'!B50),'入力シート'!B50))</f>
        <v>0.0006944444444444444</v>
      </c>
      <c r="I40" s="84">
        <f>C40+G40</f>
        <v>39450.053866238166</v>
      </c>
      <c r="J40" s="110">
        <f>IF(J32=1.5,1.5,IF(J32*0.999&gt;1.5,J32*0.999,J32*0.999+0.00358796296296296))</f>
        <v>1.6314270814359524</v>
      </c>
      <c r="L40" s="111">
        <f>RANK(M40,grp_予想時間算出シート_時間種別,2)</f>
        <v>100</v>
      </c>
      <c r="M40" s="84">
        <f>'予想時間算出シート'!C40+'入力シート'!D14</f>
        <v>39450.05317179372</v>
      </c>
      <c r="N40" s="113" t="s">
        <v>23</v>
      </c>
      <c r="O40" s="113" t="s">
        <v>77</v>
      </c>
      <c r="P40" s="113" t="s">
        <v>80</v>
      </c>
      <c r="Q40" s="84">
        <f>M40+G40</f>
        <v>39450.053866238166</v>
      </c>
    </row>
    <row r="41" spans="1:17" ht="12.75">
      <c r="A41" s="98"/>
      <c r="B41" s="113" t="s">
        <v>81</v>
      </c>
      <c r="C41" s="114">
        <f>I33+J33</f>
        <v>39450.88132563287</v>
      </c>
      <c r="D41" s="114"/>
      <c r="E41" s="107">
        <f>IF(AND(HOUR(C41)&gt;=2,HOUR(C41)&lt;8),1,IF(AND(HOUR(C41)&gt;=8,HOUR(C41)&lt;18),2,3))</f>
        <v>3</v>
      </c>
      <c r="F41" s="108">
        <f>IF(OR(WEEKDAY(C41)=1,WEEKDAY(C41)=7),2,1)</f>
        <v>1</v>
      </c>
      <c r="G41" s="109">
        <f>IF(E41=1,'入力シート'!B48,IF(E41=2,IF(F41=1,'入力シート'!B49,'入力シート'!B50),'入力シート'!B50))</f>
        <v>0.0006944444444444444</v>
      </c>
      <c r="I41" s="84">
        <f>C41+G41</f>
        <v>39450.88202007732</v>
      </c>
      <c r="J41" s="110">
        <f>IF(J33=1.5,1.5,IF(J33*0.999&gt;1.5,J33*0.999,J33*0.999+0.00358796296296296))</f>
        <v>1.8381213813005117</v>
      </c>
      <c r="L41" s="111">
        <f>RANK(M41,grp_予想時間算出シート_時間種別,2)</f>
        <v>116</v>
      </c>
      <c r="M41" s="84">
        <f>'予想時間算出シート'!C41+'入力シート'!D15</f>
        <v>39450.88132563287</v>
      </c>
      <c r="N41" s="113" t="s">
        <v>24</v>
      </c>
      <c r="O41" s="113" t="s">
        <v>77</v>
      </c>
      <c r="P41" s="113" t="s">
        <v>82</v>
      </c>
      <c r="Q41" s="84">
        <f>M41+G41</f>
        <v>39450.88202007732</v>
      </c>
    </row>
    <row r="42" spans="1:17" ht="12.75">
      <c r="A42" s="98"/>
      <c r="B42" s="113" t="s">
        <v>83</v>
      </c>
      <c r="C42" s="114">
        <f>I34+J34</f>
        <v>39449.689992042164</v>
      </c>
      <c r="D42" s="114"/>
      <c r="E42" s="107">
        <f>IF(AND(HOUR(C42)&gt;=2,HOUR(C42)&lt;8),1,IF(AND(HOUR(C42)&gt;=8,HOUR(C42)&lt;18),2,3))</f>
        <v>2</v>
      </c>
      <c r="F42" s="108">
        <f>IF(OR(WEEKDAY(C42)=1,WEEKDAY(C42)=7),2,1)</f>
        <v>1</v>
      </c>
      <c r="G42" s="109">
        <f>IF(E42=1,'入力シート'!B48,IF(E42=2,IF(F42=1,'入力シート'!B49,'入力シート'!B50),'入力シート'!B50))</f>
        <v>0.0013888888888888887</v>
      </c>
      <c r="I42" s="84">
        <f>C42+G42</f>
        <v>39449.69138093105</v>
      </c>
      <c r="J42" s="110">
        <f>IF(J34=1.5,1.5,IF(J34*0.999&gt;1.5,J34*0.999,J34*0.999+0.00358796296296296))</f>
        <v>1.9158159556319583</v>
      </c>
      <c r="L42" s="111">
        <f>RANK(M42,grp_予想時間算出シート_時間種別,2)</f>
        <v>95</v>
      </c>
      <c r="M42" s="84">
        <f>'予想時間算出シート'!C42+'入力シート'!D16</f>
        <v>39449.689992042164</v>
      </c>
      <c r="N42" s="113" t="s">
        <v>26</v>
      </c>
      <c r="O42" s="113" t="s">
        <v>77</v>
      </c>
      <c r="P42" s="113" t="s">
        <v>84</v>
      </c>
      <c r="Q42" s="84">
        <f>M42+G42</f>
        <v>39449.69138093105</v>
      </c>
    </row>
    <row r="43" spans="1:17" ht="12.75">
      <c r="A43" s="98"/>
      <c r="B43" s="113" t="s">
        <v>85</v>
      </c>
      <c r="C43" s="114">
        <f>I35+J35</f>
        <v>39451.334514984344</v>
      </c>
      <c r="D43" s="114"/>
      <c r="E43" s="107">
        <f>IF(AND(HOUR(C43)&gt;=2,HOUR(C43)&lt;8),1,IF(AND(HOUR(C43)&gt;=8,HOUR(C43)&lt;18),2,3))</f>
        <v>2</v>
      </c>
      <c r="F43" s="108">
        <f>IF(OR(WEEKDAY(C43)=1,WEEKDAY(C43)=7),2,1)</f>
        <v>1</v>
      </c>
      <c r="G43" s="109">
        <f>IF(E43=1,'入力シート'!B48,IF(E43=2,IF(F43=1,'入力シート'!B49,'入力シート'!B50),'入力シート'!B50))</f>
        <v>0.0013888888888888887</v>
      </c>
      <c r="I43" s="84">
        <f>C43+G43</f>
        <v>39451.33590387323</v>
      </c>
      <c r="J43" s="110">
        <f>IF(J35=1.5,1.5,IF(J35*0.999&gt;1.5,J35*0.999,J35*0.999+0.00358796296296296))</f>
        <v>2.3257462012082954</v>
      </c>
      <c r="L43" s="111">
        <f>RANK(M43,grp_予想時間算出シート_時間種別,2)</f>
        <v>121</v>
      </c>
      <c r="M43" s="84">
        <f>'予想時間算出シート'!C43+'入力シート'!D17</f>
        <v>39451.334514984344</v>
      </c>
      <c r="N43" s="113" t="s">
        <v>28</v>
      </c>
      <c r="O43" s="113" t="s">
        <v>77</v>
      </c>
      <c r="P43" s="113" t="s">
        <v>86</v>
      </c>
      <c r="Q43" s="84">
        <f>M43+G43</f>
        <v>39451.33590387323</v>
      </c>
    </row>
    <row r="44" spans="1:17" ht="12.75">
      <c r="A44" s="98"/>
      <c r="B44" s="113" t="s">
        <v>87</v>
      </c>
      <c r="C44" s="114">
        <f>I36+J36</f>
        <v>39450.753167595314</v>
      </c>
      <c r="D44" s="114"/>
      <c r="E44" s="107">
        <f>IF(AND(HOUR(C44)&gt;=2,HOUR(C44)&lt;8),1,IF(AND(HOUR(C44)&gt;=8,HOUR(C44)&lt;18),2,3))</f>
        <v>3</v>
      </c>
      <c r="F44" s="108">
        <f>IF(OR(WEEKDAY(C44)=1,WEEKDAY(C44)=7),2,1)</f>
        <v>1</v>
      </c>
      <c r="G44" s="109">
        <f>IF(E44=1,'入力シート'!B48,IF(E44=2,IF(F44=1,'入力シート'!B49,'入力シート'!B50),'入力シート'!B50))</f>
        <v>0.0006944444444444444</v>
      </c>
      <c r="I44" s="84">
        <f>C44+G44</f>
        <v>39450.75386203976</v>
      </c>
      <c r="J44" s="110">
        <f>IF(J36=1.5,1.5,IF(J36*0.999&gt;1.5,J36*0.999,J36*0.999+0.00358796296296296))</f>
        <v>2.1804261597084276</v>
      </c>
      <c r="L44" s="111">
        <f>RANK(M44,grp_予想時間算出シート_時間種別,2)</f>
        <v>114</v>
      </c>
      <c r="M44" s="84">
        <f>'予想時間算出シート'!C44+'入力シート'!D18</f>
        <v>39450.753167595314</v>
      </c>
      <c r="N44" s="113" t="s">
        <v>10</v>
      </c>
      <c r="O44" s="113" t="s">
        <v>77</v>
      </c>
      <c r="P44" s="113" t="s">
        <v>88</v>
      </c>
      <c r="Q44" s="84">
        <f>M44+G44</f>
        <v>39450.75386203976</v>
      </c>
    </row>
    <row r="45" spans="1:17" ht="12.75">
      <c r="A45" s="98"/>
      <c r="B45" s="113" t="s">
        <v>89</v>
      </c>
      <c r="C45" s="114">
        <f>I37+J37</f>
        <v>39448.754638026236</v>
      </c>
      <c r="D45" s="114"/>
      <c r="E45" s="107">
        <f>IF(AND(HOUR(C45)&gt;=2,HOUR(C45)&lt;8),1,IF(AND(HOUR(C45)&gt;=8,HOUR(C45)&lt;18),2,3))</f>
        <v>3</v>
      </c>
      <c r="F45" s="108">
        <f>IF(OR(WEEKDAY(C45)=1,WEEKDAY(C45)=7),2,1)</f>
        <v>1</v>
      </c>
      <c r="G45" s="109">
        <f>IF(E45=1,'入力シート'!B48,IF(E45=2,IF(F45=1,'入力シート'!B49,'入力シート'!B50),'入力シート'!B50))</f>
        <v>0.0006944444444444444</v>
      </c>
      <c r="I45" s="84">
        <f>C45+G45</f>
        <v>39448.75533247068</v>
      </c>
      <c r="J45" s="110">
        <f>IF(J37=1.5,1.5,IF(J37*0.999&gt;1.5,J37*0.999,J37*0.999+0.00358796296296296))</f>
        <v>1.6823885781663999</v>
      </c>
      <c r="L45" s="111">
        <f>RANK(M45,grp_予想時間算出シート_時間種別,2)</f>
        <v>82</v>
      </c>
      <c r="M45" s="84">
        <f>'予想時間算出シート'!C45+'入力シート'!D19</f>
        <v>39448.754638026236</v>
      </c>
      <c r="N45" s="113" t="s">
        <v>31</v>
      </c>
      <c r="O45" s="113" t="s">
        <v>77</v>
      </c>
      <c r="P45" s="113" t="s">
        <v>90</v>
      </c>
      <c r="Q45" s="84">
        <f>M45+G45</f>
        <v>39448.75533247068</v>
      </c>
    </row>
    <row r="46" spans="1:256" s="10" customFormat="1" ht="12.75">
      <c r="A46" s="98"/>
      <c r="B46" s="115" t="s">
        <v>91</v>
      </c>
      <c r="C46" s="100">
        <f>I38+J38</f>
        <v>39451.43528962228</v>
      </c>
      <c r="D46" s="100"/>
      <c r="E46" s="101">
        <f>IF(AND(HOUR(C46)&gt;=2,HOUR(C46)&lt;8),1,IF(AND(HOUR(C46)&gt;=8,HOUR(C46)&lt;18),2,3))</f>
        <v>2</v>
      </c>
      <c r="F46" s="102">
        <f>IF(OR(WEEKDAY(C46)=1,WEEKDAY(C46)=7),2,1)</f>
        <v>1</v>
      </c>
      <c r="G46" s="103">
        <f>IF(E46=1,'入力シート'!B48,IF(E46=2,IF(F46=1,'入力シート'!B49,'入力シート'!B50),'入力シート'!B50))</f>
        <v>0.0013888888888888887</v>
      </c>
      <c r="H46" s="104"/>
      <c r="I46" s="100">
        <f>C46+G46</f>
        <v>39451.43667851116</v>
      </c>
      <c r="J46" s="105">
        <f>IF(J38=1.5,1.5,IF(J38*0.999&gt;1.5,J38*0.999,J38*0.999+0.00358796296296296))</f>
        <v>2.3508769080518395</v>
      </c>
      <c r="K46" s="104"/>
      <c r="L46" s="97">
        <f>RANK(M46,grp_予想時間算出シート_時間種別,2)</f>
        <v>123</v>
      </c>
      <c r="M46" s="100">
        <f>'予想時間算出シート'!C46+'入力シート'!D20</f>
        <v>39451.43528962228</v>
      </c>
      <c r="N46" s="115" t="s">
        <v>33</v>
      </c>
      <c r="O46" s="115" t="s">
        <v>77</v>
      </c>
      <c r="P46" s="115" t="s">
        <v>92</v>
      </c>
      <c r="Q46" s="100">
        <f>M46+G46</f>
        <v>39451.43667851116</v>
      </c>
      <c r="IT46"/>
      <c r="IU46"/>
      <c r="IV46"/>
    </row>
    <row r="47" spans="1:256" s="10" customFormat="1" ht="12.75">
      <c r="A47" s="98" t="s">
        <v>74</v>
      </c>
      <c r="B47" s="113" t="s">
        <v>76</v>
      </c>
      <c r="C47" s="84">
        <f>I39+J39</f>
        <v>39451.416330858185</v>
      </c>
      <c r="D47" s="84"/>
      <c r="E47" s="107">
        <f>IF(AND(HOUR(C47)&gt;=2,HOUR(C47)&lt;8),1,IF(AND(HOUR(C47)&gt;=8,HOUR(C47)&lt;18),2,3))</f>
        <v>2</v>
      </c>
      <c r="F47" s="108">
        <f>IF(OR(WEEKDAY(C47)=1,WEEKDAY(C47)=7),2,1)</f>
        <v>1</v>
      </c>
      <c r="G47" s="109">
        <f>IF(E47=1,'入力シート'!B48,IF(E47=2,IF(F47=1,'入力シート'!B49,'入力シート'!B50),'入力シート'!B50))</f>
        <v>0.0013888888888888887</v>
      </c>
      <c r="I47" s="84">
        <f>C47+G47</f>
        <v>39451.41771974707</v>
      </c>
      <c r="J47" s="110">
        <f>IF(J39=1.5,1.5,IF(J39*0.999&gt;1.5,J39*0.999,J39*0.999+0.00358796296296296))</f>
        <v>1.5760259594085289</v>
      </c>
      <c r="L47" s="111">
        <f>RANK(M47,grp_予想時間算出シート_時間種別,2)</f>
        <v>122</v>
      </c>
      <c r="M47" s="84">
        <f>'予想時間算出シート'!C47+'入力シート'!D13</f>
        <v>39451.416330858185</v>
      </c>
      <c r="N47" s="113" t="s">
        <v>22</v>
      </c>
      <c r="O47" s="113" t="s">
        <v>77</v>
      </c>
      <c r="P47" s="113" t="s">
        <v>78</v>
      </c>
      <c r="Q47" s="84">
        <f>M47+G47</f>
        <v>39451.41771974707</v>
      </c>
      <c r="IT47"/>
      <c r="IU47"/>
      <c r="IV47"/>
    </row>
    <row r="48" spans="1:17" ht="12.75">
      <c r="A48" s="98"/>
      <c r="B48" s="113" t="s">
        <v>79</v>
      </c>
      <c r="C48" s="114">
        <f>I40+J40</f>
        <v>39451.6852933196</v>
      </c>
      <c r="D48" s="114"/>
      <c r="E48" s="107">
        <f>IF(AND(HOUR(C48)&gt;=2,HOUR(C48)&lt;8),1,IF(AND(HOUR(C48)&gt;=8,HOUR(C48)&lt;18),2,3))</f>
        <v>2</v>
      </c>
      <c r="F48" s="108">
        <f>IF(OR(WEEKDAY(C48)=1,WEEKDAY(C48)=7),2,1)</f>
        <v>1</v>
      </c>
      <c r="G48" s="109">
        <f>IF(E48=1,'入力シート'!B48,IF(E48=2,IF(F48=1,'入力シート'!B49,'入力シート'!B50),'入力シート'!B50))</f>
        <v>0.0013888888888888887</v>
      </c>
      <c r="I48" s="84">
        <f>C48+G48</f>
        <v>39451.686682208485</v>
      </c>
      <c r="J48" s="110">
        <f>IF(J40=1.5,1.5,IF(J40*0.999&gt;1.5,J40*0.999,J40*0.999+0.00358796296296296))</f>
        <v>1.6297956543545165</v>
      </c>
      <c r="L48" s="111">
        <f>RANK(M48,grp_予想時間算出シート_時間種別,2)</f>
        <v>129</v>
      </c>
      <c r="M48" s="84">
        <f>'予想時間算出シート'!C48+'入力シート'!D14</f>
        <v>39451.6852933196</v>
      </c>
      <c r="N48" s="113" t="s">
        <v>23</v>
      </c>
      <c r="O48" s="113" t="s">
        <v>77</v>
      </c>
      <c r="P48" s="113" t="s">
        <v>80</v>
      </c>
      <c r="Q48" s="84">
        <f>M48+G48</f>
        <v>39451.686682208485</v>
      </c>
    </row>
    <row r="49" spans="1:17" ht="12.75">
      <c r="A49" s="98"/>
      <c r="B49" s="113" t="s">
        <v>81</v>
      </c>
      <c r="C49" s="114">
        <f>I41+J41</f>
        <v>39452.720141458616</v>
      </c>
      <c r="D49" s="114"/>
      <c r="E49" s="107">
        <f>IF(AND(HOUR(C49)&gt;=2,HOUR(C49)&lt;8),1,IF(AND(HOUR(C49)&gt;=8,HOUR(C49)&lt;18),2,3))</f>
        <v>2</v>
      </c>
      <c r="F49" s="108">
        <f>IF(OR(WEEKDAY(C49)=1,WEEKDAY(C49)=7),2,1)</f>
        <v>2</v>
      </c>
      <c r="G49" s="109">
        <f>IF(E49=1,'入力シート'!B48,IF(E49=2,IF(F49=1,'入力シート'!B49,'入力シート'!B50),'入力シート'!B50))</f>
        <v>0.0006944444444444444</v>
      </c>
      <c r="I49" s="84">
        <f>C49+G49</f>
        <v>39452.72083590306</v>
      </c>
      <c r="J49" s="110">
        <f>IF(J41=1.5,1.5,IF(J41*0.999&gt;1.5,J41*0.999,J41*0.999+0.00358796296296296))</f>
        <v>1.8362832599192112</v>
      </c>
      <c r="L49" s="111">
        <f>RANK(M49,grp_予想時間算出シート_時間種別,2)</f>
        <v>141</v>
      </c>
      <c r="M49" s="84">
        <f>'予想時間算出シート'!C49+'入力シート'!D15</f>
        <v>39452.720141458616</v>
      </c>
      <c r="N49" s="113" t="s">
        <v>24</v>
      </c>
      <c r="O49" s="113" t="s">
        <v>77</v>
      </c>
      <c r="P49" s="113" t="s">
        <v>82</v>
      </c>
      <c r="Q49" s="84">
        <f>M49+G49</f>
        <v>39452.72083590306</v>
      </c>
    </row>
    <row r="50" spans="1:17" ht="12.75">
      <c r="A50" s="98"/>
      <c r="B50" s="113" t="s">
        <v>83</v>
      </c>
      <c r="C50" s="114">
        <f>I42+J42</f>
        <v>39451.60719688668</v>
      </c>
      <c r="D50" s="114"/>
      <c r="E50" s="107">
        <f>IF(AND(HOUR(C50)&gt;=2,HOUR(C50)&lt;8),1,IF(AND(HOUR(C50)&gt;=8,HOUR(C50)&lt;18),2,3))</f>
        <v>2</v>
      </c>
      <c r="F50" s="108">
        <f>IF(OR(WEEKDAY(C50)=1,WEEKDAY(C50)=7),2,1)</f>
        <v>1</v>
      </c>
      <c r="G50" s="109">
        <f>IF(E50=1,'入力シート'!B48,IF(E50=2,IF(F50=1,'入力シート'!B49,'入力シート'!B50),'入力シート'!B50))</f>
        <v>0.0013888888888888887</v>
      </c>
      <c r="I50" s="84">
        <f>C50+G50</f>
        <v>39451.60858577557</v>
      </c>
      <c r="J50" s="110">
        <f>IF(J42=1.5,1.5,IF(J42*0.999&gt;1.5,J42*0.999,J42*0.999+0.00358796296296296))</f>
        <v>1.9139001396763262</v>
      </c>
      <c r="L50" s="111">
        <f>RANK(M50,grp_予想時間算出シート_時間種別,2)</f>
        <v>127</v>
      </c>
      <c r="M50" s="84">
        <f>'予想時間算出シート'!C50+'入力シート'!D16</f>
        <v>39451.60719688668</v>
      </c>
      <c r="N50" s="113" t="s">
        <v>26</v>
      </c>
      <c r="O50" s="113" t="s">
        <v>77</v>
      </c>
      <c r="P50" s="113" t="s">
        <v>84</v>
      </c>
      <c r="Q50" s="84">
        <f>M50+G50</f>
        <v>39451.60858577557</v>
      </c>
    </row>
    <row r="51" spans="1:17" ht="12.75">
      <c r="A51" s="98"/>
      <c r="B51" s="113" t="s">
        <v>85</v>
      </c>
      <c r="C51" s="114">
        <f>I43+J43</f>
        <v>39453.66165007444</v>
      </c>
      <c r="D51" s="114"/>
      <c r="E51" s="107">
        <f>IF(AND(HOUR(C51)&gt;=2,HOUR(C51)&lt;8),1,IF(AND(HOUR(C51)&gt;=8,HOUR(C51)&lt;18),2,3))</f>
        <v>2</v>
      </c>
      <c r="F51" s="108">
        <f>IF(OR(WEEKDAY(C51)=1,WEEKDAY(C51)=7),2,1)</f>
        <v>2</v>
      </c>
      <c r="G51" s="109">
        <f>IF(E51=1,'入力シート'!B48,IF(E51=2,IF(F51=1,'入力シート'!B49,'入力シート'!B50),'入力シート'!B50))</f>
        <v>0.0006944444444444444</v>
      </c>
      <c r="I51" s="84">
        <f>C51+G51</f>
        <v>39453.66234451889</v>
      </c>
      <c r="J51" s="110">
        <f>IF(J43=1.5,1.5,IF(J43*0.999&gt;1.5,J43*0.999,J43*0.999+0.00358796296296296))</f>
        <v>2.323420455007087</v>
      </c>
      <c r="L51" s="111">
        <f>RANK(M51,grp_予想時間算出シート_時間種別,2)</f>
        <v>155</v>
      </c>
      <c r="M51" s="84">
        <f>'予想時間算出シート'!C51+'入力シート'!D17</f>
        <v>39453.66165007444</v>
      </c>
      <c r="N51" s="113" t="s">
        <v>28</v>
      </c>
      <c r="O51" s="113" t="s">
        <v>77</v>
      </c>
      <c r="P51" s="113" t="s">
        <v>86</v>
      </c>
      <c r="Q51" s="84">
        <f>M51+G51</f>
        <v>39453.66234451889</v>
      </c>
    </row>
    <row r="52" spans="1:17" ht="12.75">
      <c r="A52" s="98"/>
      <c r="B52" s="113" t="s">
        <v>87</v>
      </c>
      <c r="C52" s="114">
        <f>I44+J44</f>
        <v>39452.93428819947</v>
      </c>
      <c r="D52" s="114"/>
      <c r="E52" s="107">
        <f>IF(AND(HOUR(C52)&gt;=2,HOUR(C52)&lt;8),1,IF(AND(HOUR(C52)&gt;=8,HOUR(C52)&lt;18),2,3))</f>
        <v>3</v>
      </c>
      <c r="F52" s="108">
        <f>IF(OR(WEEKDAY(C52)=1,WEEKDAY(C52)=7),2,1)</f>
        <v>2</v>
      </c>
      <c r="G52" s="109">
        <f>IF(E52=1,'入力シート'!B48,IF(E52=2,IF(F52=1,'入力シート'!B49,'入力シート'!B50),'入力シート'!B50))</f>
        <v>0.0006944444444444444</v>
      </c>
      <c r="I52" s="84">
        <f>C52+G52</f>
        <v>39452.934982643914</v>
      </c>
      <c r="J52" s="110">
        <f>IF(J44=1.5,1.5,IF(J44*0.999&gt;1.5,J44*0.999,J44*0.999+0.00358796296296296))</f>
        <v>2.178245733548719</v>
      </c>
      <c r="L52" s="111">
        <f>RANK(M52,grp_予想時間算出シート_時間種別,2)</f>
        <v>146</v>
      </c>
      <c r="M52" s="84">
        <f>'予想時間算出シート'!C52+'入力シート'!D18</f>
        <v>39452.93428819947</v>
      </c>
      <c r="N52" s="113" t="s">
        <v>10</v>
      </c>
      <c r="O52" s="113" t="s">
        <v>77</v>
      </c>
      <c r="P52" s="113" t="s">
        <v>88</v>
      </c>
      <c r="Q52" s="84">
        <f>M52+G52</f>
        <v>39452.934982643914</v>
      </c>
    </row>
    <row r="53" spans="1:17" ht="12.75">
      <c r="A53" s="98"/>
      <c r="B53" s="113" t="s">
        <v>89</v>
      </c>
      <c r="C53" s="114">
        <f>I45+J45</f>
        <v>39450.437721048846</v>
      </c>
      <c r="D53" s="114"/>
      <c r="E53" s="107">
        <f>IF(AND(HOUR(C53)&gt;=2,HOUR(C53)&lt;8),1,IF(AND(HOUR(C53)&gt;=8,HOUR(C53)&lt;18),2,3))</f>
        <v>2</v>
      </c>
      <c r="F53" s="108">
        <f>IF(OR(WEEKDAY(C53)=1,WEEKDAY(C53)=7),2,1)</f>
        <v>1</v>
      </c>
      <c r="G53" s="109">
        <f>IF(E53=1,'入力シート'!B48,IF(E53=2,IF(F53=1,'入力シート'!B49,'入力シート'!B50),'入力シート'!B50))</f>
        <v>0.0013888888888888887</v>
      </c>
      <c r="I53" s="84">
        <f>C53+G53</f>
        <v>39450.43910993773</v>
      </c>
      <c r="J53" s="110">
        <f>IF(J45=1.5,1.5,IF(J45*0.999&gt;1.5,J45*0.999,J45*0.999+0.00358796296296296))</f>
        <v>1.6807061895882334</v>
      </c>
      <c r="L53" s="111">
        <f>RANK(M53,grp_予想時間算出シート_時間種別,2)</f>
        <v>108</v>
      </c>
      <c r="M53" s="84">
        <f>'予想時間算出シート'!C53+'入力シート'!D19</f>
        <v>39450.437721048846</v>
      </c>
      <c r="N53" s="113" t="s">
        <v>31</v>
      </c>
      <c r="O53" s="113" t="s">
        <v>77</v>
      </c>
      <c r="P53" s="113" t="s">
        <v>90</v>
      </c>
      <c r="Q53" s="84">
        <f>M53+G53</f>
        <v>39450.43910993773</v>
      </c>
    </row>
    <row r="54" spans="1:256" s="10" customFormat="1" ht="12.75">
      <c r="A54" s="98"/>
      <c r="B54" s="115" t="s">
        <v>91</v>
      </c>
      <c r="C54" s="100">
        <f>I46+J46</f>
        <v>39453.787555419214</v>
      </c>
      <c r="D54" s="100"/>
      <c r="E54" s="101">
        <f>IF(AND(HOUR(C54)&gt;=2,HOUR(C54)&lt;8),1,IF(AND(HOUR(C54)&gt;=8,HOUR(C54)&lt;18),2,3))</f>
        <v>3</v>
      </c>
      <c r="F54" s="102">
        <f>IF(OR(WEEKDAY(C54)=1,WEEKDAY(C54)=7),2,1)</f>
        <v>2</v>
      </c>
      <c r="G54" s="103">
        <f>IF(E54=1,'入力シート'!B48,IF(E54=2,IF(F54=1,'入力シート'!B49,'入力シート'!B50),'入力シート'!B50))</f>
        <v>0.0006944444444444444</v>
      </c>
      <c r="H54" s="104"/>
      <c r="I54" s="100">
        <f>C54+G54</f>
        <v>39453.78824986366</v>
      </c>
      <c r="J54" s="105">
        <f>IF(J46=1.5,1.5,IF(J46*0.999&gt;1.5,J46*0.999,J46*0.999+0.00358796296296296))</f>
        <v>2.3485260311437877</v>
      </c>
      <c r="K54" s="104"/>
      <c r="L54" s="97">
        <f>RANK(M54,grp_予想時間算出シート_時間種別,2)</f>
        <v>159</v>
      </c>
      <c r="M54" s="100">
        <f>'予想時間算出シート'!C54+'入力シート'!D20</f>
        <v>39453.787555419214</v>
      </c>
      <c r="N54" s="115" t="s">
        <v>33</v>
      </c>
      <c r="O54" s="115" t="s">
        <v>77</v>
      </c>
      <c r="P54" s="115" t="s">
        <v>92</v>
      </c>
      <c r="Q54" s="100">
        <f>M54+G54</f>
        <v>39453.78824986366</v>
      </c>
      <c r="IT54"/>
      <c r="IU54"/>
      <c r="IV54"/>
    </row>
    <row r="55" spans="1:256" s="10" customFormat="1" ht="12.75">
      <c r="A55" s="98" t="s">
        <v>93</v>
      </c>
      <c r="B55" s="113" t="s">
        <v>76</v>
      </c>
      <c r="C55" s="84">
        <f>I47+J47</f>
        <v>39452.99374570648</v>
      </c>
      <c r="D55" s="84"/>
      <c r="E55" s="107">
        <f>IF(AND(HOUR(C55)&gt;=2,HOUR(C55)&lt;8),1,IF(AND(HOUR(C55)&gt;=8,HOUR(C55)&lt;18),2,3))</f>
        <v>3</v>
      </c>
      <c r="F55" s="108">
        <f>IF(OR(WEEKDAY(C55)=1,WEEKDAY(C55)=7),2,1)</f>
        <v>2</v>
      </c>
      <c r="G55" s="109">
        <f>IF(E55=1,'入力シート'!B48,IF(E55=2,IF(F55=1,'入力シート'!B49,'入力シート'!B50),'入力シート'!B50))</f>
        <v>0.0006944444444444444</v>
      </c>
      <c r="I55" s="84">
        <f>C55+G55</f>
        <v>39452.99444015093</v>
      </c>
      <c r="J55" s="110">
        <f>IF(J47=1.5,1.5,IF(J47*0.999&gt;1.5,J47*0.999,J47*0.999+0.00358796296296296))</f>
        <v>1.5744499334491204</v>
      </c>
      <c r="L55" s="111">
        <f>RANK(M55,grp_予想時間算出シート_時間種別,2)</f>
        <v>147</v>
      </c>
      <c r="M55" s="84">
        <f>'予想時間算出シート'!C55+'入力シート'!D13</f>
        <v>39452.99374570648</v>
      </c>
      <c r="N55" s="113" t="s">
        <v>22</v>
      </c>
      <c r="O55" s="113" t="s">
        <v>77</v>
      </c>
      <c r="P55" s="113" t="s">
        <v>78</v>
      </c>
      <c r="Q55" s="84">
        <f>M55+G55</f>
        <v>39452.99444015093</v>
      </c>
      <c r="IT55"/>
      <c r="IU55"/>
      <c r="IV55"/>
    </row>
    <row r="56" spans="1:17" ht="12.75">
      <c r="A56" s="98"/>
      <c r="B56" s="113" t="s">
        <v>79</v>
      </c>
      <c r="C56" s="114">
        <f>I48+J48</f>
        <v>39453.31647786284</v>
      </c>
      <c r="D56" s="114"/>
      <c r="E56" s="107">
        <f>IF(AND(HOUR(C56)&gt;=2,HOUR(C56)&lt;8),1,IF(AND(HOUR(C56)&gt;=8,HOUR(C56)&lt;18),2,3))</f>
        <v>1</v>
      </c>
      <c r="F56" s="108">
        <f>IF(OR(WEEKDAY(C56)=1,WEEKDAY(C56)=7),2,1)</f>
        <v>2</v>
      </c>
      <c r="G56" s="109">
        <f>IF(E56=1,'入力シート'!B48,IF(E56=2,IF(F56=1,'入力シート'!B49,'入力シート'!B50),'入力シート'!B50))</f>
        <v>0.0020833333333333333</v>
      </c>
      <c r="I56" s="84">
        <f>C56+G56</f>
        <v>39453.318561196174</v>
      </c>
      <c r="J56" s="110">
        <f>IF(J48=1.5,1.5,IF(J48*0.999&gt;1.5,J48*0.999,J48*0.999+0.00358796296296296))</f>
        <v>1.628165858700162</v>
      </c>
      <c r="L56" s="111">
        <f>RANK(M56,grp_予想時間算出シート_時間種別,2)</f>
        <v>150</v>
      </c>
      <c r="M56" s="84">
        <f>'予想時間算出シート'!C56+'入力シート'!D14</f>
        <v>39453.31647786284</v>
      </c>
      <c r="N56" s="113" t="s">
        <v>23</v>
      </c>
      <c r="O56" s="113" t="s">
        <v>77</v>
      </c>
      <c r="P56" s="113" t="s">
        <v>80</v>
      </c>
      <c r="Q56" s="84">
        <f>M56+G56</f>
        <v>39453.318561196174</v>
      </c>
    </row>
    <row r="57" spans="1:17" ht="12.75">
      <c r="A57" s="98"/>
      <c r="B57" s="113" t="s">
        <v>81</v>
      </c>
      <c r="C57" s="114">
        <f>I49+J49</f>
        <v>39454.55711916298</v>
      </c>
      <c r="D57" s="114"/>
      <c r="E57" s="107">
        <f>IF(AND(HOUR(C57)&gt;=2,HOUR(C57)&lt;8),1,IF(AND(HOUR(C57)&gt;=8,HOUR(C57)&lt;18),2,3))</f>
        <v>2</v>
      </c>
      <c r="F57" s="108">
        <f>IF(OR(WEEKDAY(C57)=1,WEEKDAY(C57)=7),2,1)</f>
        <v>1</v>
      </c>
      <c r="G57" s="109">
        <f>IF(E57=1,'入力シート'!B48,IF(E57=2,IF(F57=1,'入力シート'!B49,'入力シート'!B50),'入力シート'!B50))</f>
        <v>0.0013888888888888887</v>
      </c>
      <c r="I57" s="84">
        <f>C57+G57</f>
        <v>39454.558508051865</v>
      </c>
      <c r="J57" s="110">
        <f>IF(J49=1.5,1.5,IF(J49*0.999&gt;1.5,J49*0.999,J49*0.999+0.00358796296296296))</f>
        <v>1.834446976659292</v>
      </c>
      <c r="L57" s="111">
        <f>RANK(M57,grp_予想時間算出シート_時間種別,2)</f>
        <v>171</v>
      </c>
      <c r="M57" s="84">
        <f>'予想時間算出シート'!C57+'入力シート'!D15</f>
        <v>39454.55711916298</v>
      </c>
      <c r="N57" s="113" t="s">
        <v>24</v>
      </c>
      <c r="O57" s="113" t="s">
        <v>77</v>
      </c>
      <c r="P57" s="113" t="s">
        <v>82</v>
      </c>
      <c r="Q57" s="84">
        <f>M57+G57</f>
        <v>39454.558508051865</v>
      </c>
    </row>
    <row r="58" spans="1:17" ht="12.75">
      <c r="A58" s="98"/>
      <c r="B58" s="113" t="s">
        <v>83</v>
      </c>
      <c r="C58" s="114">
        <f>I50+J50</f>
        <v>39453.522485915244</v>
      </c>
      <c r="D58" s="114"/>
      <c r="E58" s="107">
        <f>IF(AND(HOUR(C58)&gt;=2,HOUR(C58)&lt;8),1,IF(AND(HOUR(C58)&gt;=8,HOUR(C58)&lt;18),2,3))</f>
        <v>2</v>
      </c>
      <c r="F58" s="108">
        <f>IF(OR(WEEKDAY(C58)=1,WEEKDAY(C58)=7),2,1)</f>
        <v>2</v>
      </c>
      <c r="G58" s="109">
        <f>IF(E58=1,'入力シート'!B48,IF(E58=2,IF(F58=1,'入力シート'!B49,'入力シート'!B50),'入力シート'!B50))</f>
        <v>0.0006944444444444444</v>
      </c>
      <c r="I58" s="84">
        <f>C58+G58</f>
        <v>39453.52318035969</v>
      </c>
      <c r="J58" s="110">
        <f>IF(J50=1.5,1.5,IF(J50*0.999&gt;1.5,J50*0.999,J50*0.999+0.00358796296296296))</f>
        <v>1.9119862395366498</v>
      </c>
      <c r="L58" s="111">
        <f>RANK(M58,grp_予想時間算出シート_時間種別,2)</f>
        <v>153</v>
      </c>
      <c r="M58" s="84">
        <f>'予想時間算出シート'!C58+'入力シート'!D16</f>
        <v>39453.522485915244</v>
      </c>
      <c r="N58" s="113" t="s">
        <v>26</v>
      </c>
      <c r="O58" s="113" t="s">
        <v>77</v>
      </c>
      <c r="P58" s="113" t="s">
        <v>84</v>
      </c>
      <c r="Q58" s="84">
        <f>M58+G58</f>
        <v>39453.52318035969</v>
      </c>
    </row>
    <row r="59" spans="1:17" ht="12.75">
      <c r="A59" s="98"/>
      <c r="B59" s="113" t="s">
        <v>85</v>
      </c>
      <c r="C59" s="114">
        <f>I51+J51</f>
        <v>39455.9857649739</v>
      </c>
      <c r="D59" s="114"/>
      <c r="E59" s="107">
        <f>IF(AND(HOUR(C59)&gt;=2,HOUR(C59)&lt;8),1,IF(AND(HOUR(C59)&gt;=8,HOUR(C59)&lt;18),2,3))</f>
        <v>3</v>
      </c>
      <c r="F59" s="108">
        <f>IF(OR(WEEKDAY(C59)=1,WEEKDAY(C59)=7),2,1)</f>
        <v>1</v>
      </c>
      <c r="G59" s="109">
        <f>IF(E59=1,'入力シート'!B48,IF(E59=2,IF(F59=1,'入力シート'!B49,'入力シート'!B50),'入力シート'!B50))</f>
        <v>0.0006944444444444444</v>
      </c>
      <c r="I59" s="84">
        <f>C59+G59</f>
        <v>39455.986459418345</v>
      </c>
      <c r="J59" s="110">
        <f>IF(J51=1.5,1.5,IF(J51*0.999&gt;1.5,J51*0.999,J51*0.999+0.00358796296296296))</f>
        <v>2.3210970345520803</v>
      </c>
      <c r="L59" s="111">
        <f>RANK(M59,grp_予想時間算出シート_時間種別,2)</f>
        <v>193</v>
      </c>
      <c r="M59" s="84">
        <f>'予想時間算出シート'!C59+'入力シート'!D17</f>
        <v>39455.9857649739</v>
      </c>
      <c r="N59" s="113" t="s">
        <v>28</v>
      </c>
      <c r="O59" s="113" t="s">
        <v>77</v>
      </c>
      <c r="P59" s="113" t="s">
        <v>86</v>
      </c>
      <c r="Q59" s="84">
        <f>M59+G59</f>
        <v>39455.986459418345</v>
      </c>
    </row>
    <row r="60" spans="1:17" ht="12.75">
      <c r="A60" s="98"/>
      <c r="B60" s="113" t="s">
        <v>87</v>
      </c>
      <c r="C60" s="114">
        <f>I52+J52</f>
        <v>39455.113228377464</v>
      </c>
      <c r="D60" s="114"/>
      <c r="E60" s="107">
        <f>IF(AND(HOUR(C60)&gt;=2,HOUR(C60)&lt;8),1,IF(AND(HOUR(C60)&gt;=8,HOUR(C60)&lt;18),2,3))</f>
        <v>1</v>
      </c>
      <c r="F60" s="108">
        <f>IF(OR(WEEKDAY(C60)=1,WEEKDAY(C60)=7),2,1)</f>
        <v>1</v>
      </c>
      <c r="G60" s="109">
        <f>IF(E60=1,'入力シート'!B48,IF(E60=2,IF(F60=1,'入力シート'!B49,'入力シート'!B50),'入力シート'!B50))</f>
        <v>0.0020833333333333333</v>
      </c>
      <c r="I60" s="84">
        <f>C60+G60</f>
        <v>39455.1153117108</v>
      </c>
      <c r="J60" s="110">
        <f>IF(J52=1.5,1.5,IF(J52*0.999&gt;1.5,J52*0.999,J52*0.999+0.00358796296296296))</f>
        <v>2.1760674878151702</v>
      </c>
      <c r="L60" s="111">
        <f>RANK(M60,grp_予想時間算出シート_時間種別,2)</f>
        <v>178</v>
      </c>
      <c r="M60" s="84">
        <f>'予想時間算出シート'!C60+'入力シート'!D18</f>
        <v>39455.113228377464</v>
      </c>
      <c r="N60" s="113" t="s">
        <v>10</v>
      </c>
      <c r="O60" s="113" t="s">
        <v>77</v>
      </c>
      <c r="P60" s="113" t="s">
        <v>88</v>
      </c>
      <c r="Q60" s="84">
        <f>M60+G60</f>
        <v>39455.1153117108</v>
      </c>
    </row>
    <row r="61" spans="1:17" ht="12.75">
      <c r="A61" s="98"/>
      <c r="B61" s="113" t="s">
        <v>89</v>
      </c>
      <c r="C61" s="114">
        <f>I53+J53</f>
        <v>39452.11981612732</v>
      </c>
      <c r="D61" s="114"/>
      <c r="E61" s="107">
        <f>IF(AND(HOUR(C61)&gt;=2,HOUR(C61)&lt;8),1,IF(AND(HOUR(C61)&gt;=8,HOUR(C61)&lt;18),2,3))</f>
        <v>1</v>
      </c>
      <c r="F61" s="108">
        <f>IF(OR(WEEKDAY(C61)=1,WEEKDAY(C61)=7),2,1)</f>
        <v>2</v>
      </c>
      <c r="G61" s="109">
        <f>IF(E61=1,'入力シート'!B48,IF(E61=2,IF(F61=1,'入力シート'!B49,'入力シート'!B50),'入力シート'!B50))</f>
        <v>0.0020833333333333333</v>
      </c>
      <c r="I61" s="84">
        <f>C61+G61</f>
        <v>39452.12189946065</v>
      </c>
      <c r="J61" s="110">
        <f>IF(J53=1.5,1.5,IF(J53*0.999&gt;1.5,J53*0.999,J53*0.999+0.00358796296296296))</f>
        <v>1.679025483398645</v>
      </c>
      <c r="L61" s="111">
        <f>RANK(M61,grp_予想時間算出シート_時間種別,2)</f>
        <v>134</v>
      </c>
      <c r="M61" s="84">
        <f>'予想時間算出シート'!C61+'入力シート'!D19</f>
        <v>39452.11981612732</v>
      </c>
      <c r="N61" s="113" t="s">
        <v>31</v>
      </c>
      <c r="O61" s="113" t="s">
        <v>77</v>
      </c>
      <c r="P61" s="113" t="s">
        <v>90</v>
      </c>
      <c r="Q61" s="84">
        <f>M61+G61</f>
        <v>39452.12189946065</v>
      </c>
    </row>
    <row r="62" spans="1:256" s="10" customFormat="1" ht="12.75">
      <c r="A62" s="98"/>
      <c r="B62" s="115" t="s">
        <v>91</v>
      </c>
      <c r="C62" s="100">
        <f>I54+J54</f>
        <v>39456.1367758948</v>
      </c>
      <c r="D62" s="100"/>
      <c r="E62" s="101">
        <f>IF(AND(HOUR(C62)&gt;=2,HOUR(C62)&lt;8),1,IF(AND(HOUR(C62)&gt;=8,HOUR(C62)&lt;18),2,3))</f>
        <v>1</v>
      </c>
      <c r="F62" s="102">
        <f>IF(OR(WEEKDAY(C62)=1,WEEKDAY(C62)=7),2,1)</f>
        <v>1</v>
      </c>
      <c r="G62" s="103">
        <f>IF(E62=1,'入力シート'!B48,IF(E62=2,IF(F62=1,'入力シート'!B49,'入力シート'!B50),'入力シート'!B50))</f>
        <v>0.0020833333333333333</v>
      </c>
      <c r="H62" s="104"/>
      <c r="I62" s="100">
        <f>C62+G62</f>
        <v>39456.13885922814</v>
      </c>
      <c r="J62" s="105">
        <f>IF(J54=1.5,1.5,IF(J54*0.999&gt;1.5,J54*0.999,J54*0.999+0.00358796296296296))</f>
        <v>2.3461775051126437</v>
      </c>
      <c r="K62" s="104"/>
      <c r="L62" s="97">
        <f>RANK(M62,grp_予想時間算出シート_時間種別,2)</f>
        <v>195</v>
      </c>
      <c r="M62" s="100">
        <f>'予想時間算出シート'!C62+'入力シート'!D20</f>
        <v>39456.1367758948</v>
      </c>
      <c r="N62" s="115" t="s">
        <v>33</v>
      </c>
      <c r="O62" s="115" t="s">
        <v>77</v>
      </c>
      <c r="P62" s="115" t="s">
        <v>92</v>
      </c>
      <c r="Q62" s="100">
        <f>M62+G62</f>
        <v>39456.13885922814</v>
      </c>
      <c r="IT62"/>
      <c r="IU62"/>
      <c r="IV62"/>
    </row>
    <row r="63" spans="1:256" s="10" customFormat="1" ht="12.75">
      <c r="A63" s="98" t="s">
        <v>94</v>
      </c>
      <c r="B63" s="113" t="s">
        <v>76</v>
      </c>
      <c r="C63" s="84">
        <f>I55+J55</f>
        <v>39454.568890084374</v>
      </c>
      <c r="D63" s="84"/>
      <c r="E63" s="107">
        <f>IF(AND(HOUR(C63)&gt;=2,HOUR(C63)&lt;8),1,IF(AND(HOUR(C63)&gt;=8,HOUR(C63)&lt;18),2,3))</f>
        <v>2</v>
      </c>
      <c r="F63" s="108">
        <f>IF(OR(WEEKDAY(C63)=1,WEEKDAY(C63)=7),2,1)</f>
        <v>1</v>
      </c>
      <c r="G63" s="109">
        <f>IF(E63=1,'入力シート'!B48,IF(E63=2,IF(F63=1,'入力シート'!B49,'入力シート'!B50),'入力シート'!B50))</f>
        <v>0.0013888888888888887</v>
      </c>
      <c r="I63" s="84">
        <f>C63+G63</f>
        <v>39454.57027897326</v>
      </c>
      <c r="J63" s="110">
        <f>IF(J55=1.5,1.5,IF(J55*0.999&gt;1.5,J55*0.999,J55*0.999+0.00358796296296296))</f>
        <v>1.5728754835156713</v>
      </c>
      <c r="L63" s="111">
        <f>RANK(M63,grp_予想時間算出シート_時間種別,2)</f>
        <v>172</v>
      </c>
      <c r="M63" s="84">
        <f>'予想時間算出シート'!C63+'入力シート'!D13</f>
        <v>39454.568890084374</v>
      </c>
      <c r="N63" s="113" t="s">
        <v>22</v>
      </c>
      <c r="O63" s="113" t="s">
        <v>77</v>
      </c>
      <c r="P63" s="113" t="s">
        <v>78</v>
      </c>
      <c r="Q63" s="84">
        <f>M63+G63</f>
        <v>39454.57027897326</v>
      </c>
      <c r="IT63"/>
      <c r="IU63"/>
      <c r="IV63"/>
    </row>
    <row r="64" spans="1:17" ht="12.75">
      <c r="A64" s="98"/>
      <c r="B64" s="113" t="s">
        <v>79</v>
      </c>
      <c r="C64" s="114">
        <f>I56+J56</f>
        <v>39454.94672705488</v>
      </c>
      <c r="D64" s="114"/>
      <c r="E64" s="107">
        <f>IF(AND(HOUR(C64)&gt;=2,HOUR(C64)&lt;8),1,IF(AND(HOUR(C64)&gt;=8,HOUR(C64)&lt;18),2,3))</f>
        <v>3</v>
      </c>
      <c r="F64" s="108">
        <f>IF(OR(WEEKDAY(C64)=1,WEEKDAY(C64)=7),2,1)</f>
        <v>1</v>
      </c>
      <c r="G64" s="109">
        <f>IF(E64=1,'入力シート'!B48,IF(E64=2,IF(F64=1,'入力シート'!B49,'入力シート'!B50),'入力シート'!B50))</f>
        <v>0.0006944444444444444</v>
      </c>
      <c r="I64" s="84">
        <f>C64+G64</f>
        <v>39454.947421499324</v>
      </c>
      <c r="J64" s="110">
        <f>IF(J56=1.5,1.5,IF(J56*0.999&gt;1.5,J56*0.999,J56*0.999+0.00358796296296296))</f>
        <v>1.6265376928414619</v>
      </c>
      <c r="L64" s="111">
        <f>RANK(M64,grp_予想時間算出シート_時間種別,2)</f>
        <v>177</v>
      </c>
      <c r="M64" s="84">
        <f>'予想時間算出シート'!C64+'入力シート'!D14</f>
        <v>39454.94672705488</v>
      </c>
      <c r="N64" s="113" t="s">
        <v>23</v>
      </c>
      <c r="O64" s="113" t="s">
        <v>77</v>
      </c>
      <c r="P64" s="113" t="s">
        <v>80</v>
      </c>
      <c r="Q64" s="84">
        <f>M64+G64</f>
        <v>39454.947421499324</v>
      </c>
    </row>
    <row r="65" spans="1:17" ht="12.75">
      <c r="A65" s="98"/>
      <c r="B65" s="113" t="s">
        <v>81</v>
      </c>
      <c r="C65" s="114">
        <f>I57+J57</f>
        <v>39456.392955028525</v>
      </c>
      <c r="D65" s="114"/>
      <c r="E65" s="107">
        <f>IF(AND(HOUR(C65)&gt;=2,HOUR(C65)&lt;8),1,IF(AND(HOUR(C65)&gt;=8,HOUR(C65)&lt;18),2,3))</f>
        <v>2</v>
      </c>
      <c r="F65" s="108">
        <f>IF(OR(WEEKDAY(C65)=1,WEEKDAY(C65)=7),2,1)</f>
        <v>1</v>
      </c>
      <c r="G65" s="109">
        <f>IF(E65=1,'入力シート'!B48,IF(E65=2,IF(F65=1,'入力シート'!B49,'入力シート'!B50),'入力シート'!B50))</f>
        <v>0.0013888888888888887</v>
      </c>
      <c r="I65" s="84">
        <f>C65+G65</f>
        <v>39456.39434391741</v>
      </c>
      <c r="J65" s="110">
        <f>IF(J57=1.5,1.5,IF(J57*0.999&gt;1.5,J57*0.999,J57*0.999+0.00358796296296296))</f>
        <v>1.8326125296826326</v>
      </c>
      <c r="L65" s="111">
        <f>RANK(M65,grp_予想時間算出シート_時間種別,2)</f>
        <v>200</v>
      </c>
      <c r="M65" s="84">
        <f>'予想時間算出シート'!C65+'入力シート'!D15</f>
        <v>39456.392955028525</v>
      </c>
      <c r="N65" s="113" t="s">
        <v>24</v>
      </c>
      <c r="O65" s="113" t="s">
        <v>77</v>
      </c>
      <c r="P65" s="113" t="s">
        <v>82</v>
      </c>
      <c r="Q65" s="84">
        <f>M65+G65</f>
        <v>39456.39434391741</v>
      </c>
    </row>
    <row r="66" spans="1:17" ht="12.75">
      <c r="A66" s="98"/>
      <c r="B66" s="113" t="s">
        <v>83</v>
      </c>
      <c r="C66" s="114">
        <f>I58+J58</f>
        <v>39455.43516659923</v>
      </c>
      <c r="D66" s="114"/>
      <c r="E66" s="107">
        <f>IF(AND(HOUR(C66)&gt;=2,HOUR(C66)&lt;8),1,IF(AND(HOUR(C66)&gt;=8,HOUR(C66)&lt;18),2,3))</f>
        <v>2</v>
      </c>
      <c r="F66" s="108">
        <f>IF(OR(WEEKDAY(C66)=1,WEEKDAY(C66)=7),2,1)</f>
        <v>1</v>
      </c>
      <c r="G66" s="109">
        <f>IF(E66=1,'入力シート'!B48,IF(E66=2,IF(F66=1,'入力シート'!B49,'入力シート'!B50),'入力シート'!B50))</f>
        <v>0.0013888888888888887</v>
      </c>
      <c r="I66" s="84">
        <f>C66+G66</f>
        <v>39455.436555488115</v>
      </c>
      <c r="J66" s="110">
        <f>IF(J58=1.5,1.5,IF(J58*0.999&gt;1.5,J58*0.999,J58*0.999+0.00358796296296296))</f>
        <v>1.9100742532971131</v>
      </c>
      <c r="L66" s="111">
        <f>RANK(M66,grp_予想時間算出シート_時間種別,2)</f>
        <v>181</v>
      </c>
      <c r="M66" s="84">
        <f>'予想時間算出シート'!C66+'入力シート'!D16</f>
        <v>39455.43516659923</v>
      </c>
      <c r="N66" s="113" t="s">
        <v>26</v>
      </c>
      <c r="O66" s="113" t="s">
        <v>77</v>
      </c>
      <c r="P66" s="113" t="s">
        <v>84</v>
      </c>
      <c r="Q66" s="84">
        <f>M66+G66</f>
        <v>39455.436555488115</v>
      </c>
    </row>
    <row r="67" spans="1:17" ht="12.75">
      <c r="A67" s="98"/>
      <c r="B67" s="113" t="s">
        <v>85</v>
      </c>
      <c r="C67" s="114">
        <f>I59+J59</f>
        <v>39458.3075564529</v>
      </c>
      <c r="D67" s="114"/>
      <c r="E67" s="107">
        <f>IF(AND(HOUR(C67)&gt;=2,HOUR(C67)&lt;8),1,IF(AND(HOUR(C67)&gt;=8,HOUR(C67)&lt;18),2,3))</f>
        <v>1</v>
      </c>
      <c r="F67" s="108">
        <f>IF(OR(WEEKDAY(C67)=1,WEEKDAY(C67)=7),2,1)</f>
        <v>1</v>
      </c>
      <c r="G67" s="109">
        <f>IF(E67=1,'入力シート'!B48,IF(E67=2,IF(F67=1,'入力シート'!B49,'入力シート'!B50),'入力シート'!B50))</f>
        <v>0.0020833333333333333</v>
      </c>
      <c r="I67" s="84">
        <f>C67+G67</f>
        <v>39458.30963978623</v>
      </c>
      <c r="J67" s="110">
        <f>IF(J59=1.5,1.5,IF(J59*0.999&gt;1.5,J59*0.999,J59*0.999+0.00358796296296296))</f>
        <v>2.318775937517528</v>
      </c>
      <c r="L67" s="111">
        <f>RANK(M67,grp_予想時間算出シート_時間種別,2)</f>
        <v>232</v>
      </c>
      <c r="M67" s="84">
        <f>'予想時間算出シート'!C67+'入力シート'!D17</f>
        <v>39458.3075564529</v>
      </c>
      <c r="N67" s="113" t="s">
        <v>28</v>
      </c>
      <c r="O67" s="113" t="s">
        <v>77</v>
      </c>
      <c r="P67" s="113" t="s">
        <v>86</v>
      </c>
      <c r="Q67" s="84">
        <f>M67+G67</f>
        <v>39458.30963978623</v>
      </c>
    </row>
    <row r="68" spans="1:17" ht="12.75">
      <c r="A68" s="98"/>
      <c r="B68" s="113" t="s">
        <v>87</v>
      </c>
      <c r="C68" s="114">
        <f>I60+J60</f>
        <v>39457.291379198614</v>
      </c>
      <c r="D68" s="114"/>
      <c r="E68" s="107">
        <f>IF(AND(HOUR(C68)&gt;=2,HOUR(C68)&lt;8),1,IF(AND(HOUR(C68)&gt;=8,HOUR(C68)&lt;18),2,3))</f>
        <v>1</v>
      </c>
      <c r="F68" s="108">
        <f>IF(OR(WEEKDAY(C68)=1,WEEKDAY(C68)=7),2,1)</f>
        <v>1</v>
      </c>
      <c r="G68" s="109">
        <f>IF(E68=1,'入力シート'!B48,IF(E68=2,IF(F68=1,'入力シート'!B49,'入力シート'!B50),'入力シート'!B50))</f>
        <v>0.0020833333333333333</v>
      </c>
      <c r="I68" s="84">
        <f>C68+G68</f>
        <v>39457.29346253195</v>
      </c>
      <c r="J68" s="110">
        <f>IF(J60=1.5,1.5,IF(J60*0.999&gt;1.5,J60*0.999,J60*0.999+0.00358796296296296))</f>
        <v>2.173891420327355</v>
      </c>
      <c r="L68" s="111">
        <f>RANK(M68,grp_予想時間算出シート_時間種別,2)</f>
        <v>208</v>
      </c>
      <c r="M68" s="84">
        <f>'予想時間算出シート'!C68+'入力シート'!D18</f>
        <v>39457.291379198614</v>
      </c>
      <c r="N68" s="113" t="s">
        <v>10</v>
      </c>
      <c r="O68" s="113" t="s">
        <v>77</v>
      </c>
      <c r="P68" s="113" t="s">
        <v>88</v>
      </c>
      <c r="Q68" s="84">
        <f>M68+G68</f>
        <v>39457.29346253195</v>
      </c>
    </row>
    <row r="69" spans="1:17" ht="12.75">
      <c r="A69" s="98"/>
      <c r="B69" s="113" t="s">
        <v>89</v>
      </c>
      <c r="C69" s="114">
        <f>I61+J61</f>
        <v>39453.80092494405</v>
      </c>
      <c r="D69" s="114"/>
      <c r="E69" s="107">
        <f>IF(AND(HOUR(C69)&gt;=2,HOUR(C69)&lt;8),1,IF(AND(HOUR(C69)&gt;=8,HOUR(C69)&lt;18),2,3))</f>
        <v>3</v>
      </c>
      <c r="F69" s="108">
        <f>IF(OR(WEEKDAY(C69)=1,WEEKDAY(C69)=7),2,1)</f>
        <v>2</v>
      </c>
      <c r="G69" s="109">
        <f>IF(E69=1,'入力シート'!B48,IF(E69=2,IF(F69=1,'入力シート'!B49,'入力シート'!B50),'入力シート'!B50))</f>
        <v>0.0006944444444444444</v>
      </c>
      <c r="I69" s="84">
        <f>C69+G69</f>
        <v>39453.8016193885</v>
      </c>
      <c r="J69" s="110">
        <f>IF(J61=1.5,1.5,IF(J61*0.999&gt;1.5,J61*0.999,J61*0.999+0.00358796296296296))</f>
        <v>1.6773464579152464</v>
      </c>
      <c r="L69" s="111">
        <f>RANK(M69,grp_予想時間算出シート_時間種別,2)</f>
        <v>161</v>
      </c>
      <c r="M69" s="84">
        <f>'予想時間算出シート'!C69+'入力シート'!D19</f>
        <v>39453.80092494405</v>
      </c>
      <c r="N69" s="113" t="s">
        <v>31</v>
      </c>
      <c r="O69" s="113" t="s">
        <v>77</v>
      </c>
      <c r="P69" s="113" t="s">
        <v>90</v>
      </c>
      <c r="Q69" s="84">
        <f>M69+G69</f>
        <v>39453.8016193885</v>
      </c>
    </row>
    <row r="70" spans="1:256" s="10" customFormat="1" ht="12.75">
      <c r="A70" s="98"/>
      <c r="B70" s="115" t="s">
        <v>91</v>
      </c>
      <c r="C70" s="100">
        <f>I62+J62</f>
        <v>39458.48503673325</v>
      </c>
      <c r="D70" s="100"/>
      <c r="E70" s="101">
        <f>IF(AND(HOUR(C70)&gt;=2,HOUR(C70)&lt;8),1,IF(AND(HOUR(C70)&gt;=8,HOUR(C70)&lt;18),2,3))</f>
        <v>2</v>
      </c>
      <c r="F70" s="102">
        <f>IF(OR(WEEKDAY(C70)=1,WEEKDAY(C70)=7),2,1)</f>
        <v>1</v>
      </c>
      <c r="G70" s="103">
        <f>IF(E70=1,'入力シート'!B48,IF(E70=2,IF(F70=1,'入力シート'!B49,'入力シート'!B50),'入力シート'!B50))</f>
        <v>0.0013888888888888887</v>
      </c>
      <c r="H70" s="104"/>
      <c r="I70" s="100">
        <f>C70+G70</f>
        <v>39458.48642562213</v>
      </c>
      <c r="J70" s="105">
        <f>IF(J62=1.5,1.5,IF(J62*0.999&gt;1.5,J62*0.999,J62*0.999+0.00358796296296296))</f>
        <v>2.343831327607531</v>
      </c>
      <c r="K70" s="104"/>
      <c r="L70" s="97">
        <f>RANK(M70,grp_予想時間算出シート_時間種別,2)</f>
        <v>233</v>
      </c>
      <c r="M70" s="100">
        <f>'予想時間算出シート'!C70+'入力シート'!D20</f>
        <v>39458.48503673325</v>
      </c>
      <c r="N70" s="115" t="s">
        <v>33</v>
      </c>
      <c r="O70" s="115" t="s">
        <v>77</v>
      </c>
      <c r="P70" s="115" t="s">
        <v>92</v>
      </c>
      <c r="Q70" s="100">
        <f>M70+G70</f>
        <v>39458.48642562213</v>
      </c>
      <c r="IT70"/>
      <c r="IU70"/>
      <c r="IV70"/>
    </row>
    <row r="71" spans="1:256" s="10" customFormat="1" ht="12.75">
      <c r="A71" s="98" t="s">
        <v>95</v>
      </c>
      <c r="B71" s="113" t="s">
        <v>76</v>
      </c>
      <c r="C71" s="84">
        <f>I63+J63</f>
        <v>39456.143154456775</v>
      </c>
      <c r="D71" s="84"/>
      <c r="E71" s="107">
        <f>IF(AND(HOUR(C71)&gt;=2,HOUR(C71)&lt;8),1,IF(AND(HOUR(C71)&gt;=8,HOUR(C71)&lt;18),2,3))</f>
        <v>1</v>
      </c>
      <c r="F71" s="108">
        <f>IF(OR(WEEKDAY(C71)=1,WEEKDAY(C71)=7),2,1)</f>
        <v>1</v>
      </c>
      <c r="G71" s="109">
        <f>IF(E71=1,'入力シート'!B48,IF(E71=2,IF(F71=1,'入力シート'!B49,'入力シート'!B50),'入力シート'!B50))</f>
        <v>0.0020833333333333333</v>
      </c>
      <c r="I71" s="84">
        <f>C71+G71</f>
        <v>39456.14523779011</v>
      </c>
      <c r="J71" s="110">
        <f>IF(J63=1.5,1.5,IF(J63*0.999&gt;1.5,J63*0.999,J63*0.999+0.00358796296296296))</f>
        <v>1.5713026080321557</v>
      </c>
      <c r="L71" s="111">
        <f>RANK(M71,grp_予想時間算出シート_時間種別,2)</f>
        <v>196</v>
      </c>
      <c r="M71" s="84">
        <f>'予想時間算出シート'!C71+'入力シート'!D13</f>
        <v>39456.143154456775</v>
      </c>
      <c r="N71" s="113" t="s">
        <v>22</v>
      </c>
      <c r="O71" s="113" t="s">
        <v>77</v>
      </c>
      <c r="P71" s="113" t="s">
        <v>78</v>
      </c>
      <c r="Q71" s="84">
        <f>M71+G71</f>
        <v>39456.14523779011</v>
      </c>
      <c r="IT71"/>
      <c r="IU71"/>
      <c r="IV71"/>
    </row>
    <row r="72" spans="1:17" ht="12.75">
      <c r="A72" s="98"/>
      <c r="B72" s="113" t="s">
        <v>79</v>
      </c>
      <c r="C72" s="114">
        <f>I64+J64</f>
        <v>39456.57395919217</v>
      </c>
      <c r="D72" s="114"/>
      <c r="E72" s="107">
        <f>IF(AND(HOUR(C72)&gt;=2,HOUR(C72)&lt;8),1,IF(AND(HOUR(C72)&gt;=8,HOUR(C72)&lt;18),2,3))</f>
        <v>2</v>
      </c>
      <c r="F72" s="108">
        <f>IF(OR(WEEKDAY(C72)=1,WEEKDAY(C72)=7),2,1)</f>
        <v>1</v>
      </c>
      <c r="G72" s="109">
        <f>IF(E72=1,'入力シート'!B48,IF(E72=2,IF(F72=1,'入力シート'!B49,'入力シート'!B50),'入力シート'!B50))</f>
        <v>0.0013888888888888887</v>
      </c>
      <c r="I72" s="84">
        <f>C72+G72</f>
        <v>39456.57534808105</v>
      </c>
      <c r="J72" s="110">
        <f>IF(J64=1.5,1.5,IF(J64*0.999&gt;1.5,J64*0.999,J64*0.999+0.00358796296296296))</f>
        <v>1.6249111551486204</v>
      </c>
      <c r="L72" s="111">
        <f>RANK(M72,grp_予想時間算出シート_時間種別,2)</f>
        <v>202</v>
      </c>
      <c r="M72" s="84">
        <f>'予想時間算出シート'!C72+'入力シート'!D14</f>
        <v>39456.57395919217</v>
      </c>
      <c r="N72" s="113" t="s">
        <v>23</v>
      </c>
      <c r="O72" s="113" t="s">
        <v>77</v>
      </c>
      <c r="P72" s="113" t="s">
        <v>80</v>
      </c>
      <c r="Q72" s="84">
        <f>M72+G72</f>
        <v>39456.57534808105</v>
      </c>
    </row>
    <row r="73" spans="1:17" ht="12.75">
      <c r="A73" s="98"/>
      <c r="B73" s="113" t="s">
        <v>81</v>
      </c>
      <c r="C73" s="114">
        <f>I65+J65</f>
        <v>39458.22695644709</v>
      </c>
      <c r="D73" s="114"/>
      <c r="E73" s="107">
        <f>IF(AND(HOUR(C73)&gt;=2,HOUR(C73)&lt;8),1,IF(AND(HOUR(C73)&gt;=8,HOUR(C73)&lt;18),2,3))</f>
        <v>1</v>
      </c>
      <c r="F73" s="108">
        <f>IF(OR(WEEKDAY(C73)=1,WEEKDAY(C73)=7),2,1)</f>
        <v>1</v>
      </c>
      <c r="G73" s="109">
        <f>IF(E73=1,'入力シート'!B48,IF(E73=2,IF(F73=1,'入力シート'!B49,'入力シート'!B50),'入力シート'!B50))</f>
        <v>0.0020833333333333333</v>
      </c>
      <c r="I73" s="84">
        <f>C73+G73</f>
        <v>39458.229039780425</v>
      </c>
      <c r="J73" s="110">
        <f>IF(J65=1.5,1.5,IF(J65*0.999&gt;1.5,J65*0.999,J65*0.999+0.00358796296296296))</f>
        <v>1.83077991715295</v>
      </c>
      <c r="L73" s="111">
        <f>RANK(M73,grp_予想時間算出シート_時間種別,2)</f>
        <v>231</v>
      </c>
      <c r="M73" s="84">
        <f>'予想時間算出シート'!C73+'入力シート'!D15</f>
        <v>39458.22695644709</v>
      </c>
      <c r="N73" s="113" t="s">
        <v>24</v>
      </c>
      <c r="O73" s="113" t="s">
        <v>77</v>
      </c>
      <c r="P73" s="113" t="s">
        <v>82</v>
      </c>
      <c r="Q73" s="84">
        <f>M73+G73</f>
        <v>39458.229039780425</v>
      </c>
    </row>
    <row r="74" spans="1:17" ht="12.75">
      <c r="A74" s="98"/>
      <c r="B74" s="113" t="s">
        <v>83</v>
      </c>
      <c r="C74" s="114">
        <f>I66+J66</f>
        <v>39457.34662974141</v>
      </c>
      <c r="D74" s="114"/>
      <c r="E74" s="107">
        <f>IF(AND(HOUR(C74)&gt;=2,HOUR(C74)&lt;8),1,IF(AND(HOUR(C74)&gt;=8,HOUR(C74)&lt;18),2,3))</f>
        <v>2</v>
      </c>
      <c r="F74" s="108">
        <f>IF(OR(WEEKDAY(C74)=1,WEEKDAY(C74)=7),2,1)</f>
        <v>1</v>
      </c>
      <c r="G74" s="109">
        <f>IF(E74=1,'入力シート'!B48,IF(E74=2,IF(F74=1,'入力シート'!B49,'入力シート'!B50),'入力シート'!B50))</f>
        <v>0.0013888888888888887</v>
      </c>
      <c r="I74" s="84">
        <f>C74+G74</f>
        <v>39457.3480186303</v>
      </c>
      <c r="J74" s="110">
        <f>IF(J66=1.5,1.5,IF(J66*0.999&gt;1.5,J66*0.999,J66*0.999+0.00358796296296296))</f>
        <v>1.908164179043816</v>
      </c>
      <c r="L74" s="111">
        <f>RANK(M74,grp_予想時間算出シート_時間種別,2)</f>
        <v>212</v>
      </c>
      <c r="M74" s="84">
        <f>'予想時間算出シート'!C74+'入力シート'!D16</f>
        <v>39457.34662974141</v>
      </c>
      <c r="N74" s="113" t="s">
        <v>26</v>
      </c>
      <c r="O74" s="113" t="s">
        <v>77</v>
      </c>
      <c r="P74" s="113" t="s">
        <v>84</v>
      </c>
      <c r="Q74" s="84">
        <f>M74+G74</f>
        <v>39457.3480186303</v>
      </c>
    </row>
    <row r="75" spans="1:17" ht="12.75">
      <c r="A75" s="98"/>
      <c r="B75" s="113" t="s">
        <v>85</v>
      </c>
      <c r="C75" s="114">
        <f>I67+J67</f>
        <v>39460.628415723746</v>
      </c>
      <c r="D75" s="114"/>
      <c r="E75" s="107">
        <f>IF(AND(HOUR(C75)&gt;=2,HOUR(C75)&lt;8),1,IF(AND(HOUR(C75)&gt;=8,HOUR(C75)&lt;18),2,3))</f>
        <v>2</v>
      </c>
      <c r="F75" s="108">
        <f>IF(OR(WEEKDAY(C75)=1,WEEKDAY(C75)=7),2,1)</f>
        <v>2</v>
      </c>
      <c r="G75" s="109">
        <f>IF(E75=1,'入力シート'!B48,IF(E75=2,IF(F75=1,'入力シート'!B49,'入力シート'!B50),'入力シート'!B50))</f>
        <v>0.0006944444444444444</v>
      </c>
      <c r="I75" s="84">
        <f>C75+G75</f>
        <v>39460.62911016819</v>
      </c>
      <c r="J75" s="110">
        <f>IF(J67=1.5,1.5,IF(J67*0.999&gt;1.5,J67*0.999,J67*0.999+0.00358796296296296))</f>
        <v>2.3164571615800105</v>
      </c>
      <c r="L75" s="111">
        <f>RANK(M75,grp_予想時間算出シート_時間種別,2)</f>
        <v>259</v>
      </c>
      <c r="M75" s="84">
        <f>'予想時間算出シート'!C75+'入力シート'!D17</f>
        <v>39460.628415723746</v>
      </c>
      <c r="N75" s="113" t="s">
        <v>28</v>
      </c>
      <c r="O75" s="113" t="s">
        <v>77</v>
      </c>
      <c r="P75" s="113" t="s">
        <v>86</v>
      </c>
      <c r="Q75" s="84">
        <f>M75+G75</f>
        <v>39460.62911016819</v>
      </c>
    </row>
    <row r="76" spans="1:17" ht="12.75">
      <c r="A76" s="98"/>
      <c r="B76" s="113" t="s">
        <v>87</v>
      </c>
      <c r="C76" s="114">
        <f>I68+J68</f>
        <v>39459.46735395228</v>
      </c>
      <c r="D76" s="114"/>
      <c r="E76" s="107">
        <f>IF(AND(HOUR(C76)&gt;=2,HOUR(C76)&lt;8),1,IF(AND(HOUR(C76)&gt;=8,HOUR(C76)&lt;18),2,3))</f>
        <v>2</v>
      </c>
      <c r="F76" s="108">
        <f>IF(OR(WEEKDAY(C76)=1,WEEKDAY(C76)=7),2,1)</f>
        <v>2</v>
      </c>
      <c r="G76" s="109">
        <f>IF(E76=1,'入力シート'!B48,IF(E76=2,IF(F76=1,'入力シート'!B49,'入力シート'!B50),'入力シート'!B50))</f>
        <v>0.0006944444444444444</v>
      </c>
      <c r="I76" s="84">
        <f>C76+G76</f>
        <v>39459.468048396724</v>
      </c>
      <c r="J76" s="110">
        <f>IF(J68=1.5,1.5,IF(J68*0.999&gt;1.5,J68*0.999,J68*0.999+0.00358796296296296))</f>
        <v>2.1717175289070276</v>
      </c>
      <c r="L76" s="111">
        <f>RANK(M76,grp_予想時間算出シート_時間種別,2)</f>
        <v>249</v>
      </c>
      <c r="M76" s="84">
        <f>'予想時間算出シート'!C76+'入力シート'!D18</f>
        <v>39459.46735395228</v>
      </c>
      <c r="N76" s="113" t="s">
        <v>10</v>
      </c>
      <c r="O76" s="113" t="s">
        <v>77</v>
      </c>
      <c r="P76" s="113" t="s">
        <v>88</v>
      </c>
      <c r="Q76" s="84">
        <f>M76+G76</f>
        <v>39459.468048396724</v>
      </c>
    </row>
    <row r="77" spans="1:17" ht="12.75">
      <c r="A77" s="98"/>
      <c r="B77" s="113" t="s">
        <v>89</v>
      </c>
      <c r="C77" s="114">
        <f>I69+J69</f>
        <v>39455.478965846414</v>
      </c>
      <c r="D77" s="114"/>
      <c r="E77" s="107">
        <f>IF(AND(HOUR(C77)&gt;=2,HOUR(C77)&lt;8),1,IF(AND(HOUR(C77)&gt;=8,HOUR(C77)&lt;18),2,3))</f>
        <v>2</v>
      </c>
      <c r="F77" s="108">
        <f>IF(OR(WEEKDAY(C77)=1,WEEKDAY(C77)=7),2,1)</f>
        <v>1</v>
      </c>
      <c r="G77" s="109">
        <f>IF(E77=1,'入力シート'!B48,IF(E77=2,IF(F77=1,'入力シート'!B49,'入力シート'!B50),'入力シート'!B50))</f>
        <v>0.0013888888888888887</v>
      </c>
      <c r="I77" s="84">
        <f>C77+G77</f>
        <v>39455.4803547353</v>
      </c>
      <c r="J77" s="110">
        <f>IF(J69=1.5,1.5,IF(J69*0.999&gt;1.5,J69*0.999,J69*0.999+0.00358796296296296))</f>
        <v>1.6756691114573312</v>
      </c>
      <c r="L77" s="111">
        <f>RANK(M77,grp_予想時間算出シート_時間種別,2)</f>
        <v>182</v>
      </c>
      <c r="M77" s="84">
        <f>'予想時間算出シート'!C77+'入力シート'!D19</f>
        <v>39455.478965846414</v>
      </c>
      <c r="N77" s="113" t="s">
        <v>31</v>
      </c>
      <c r="O77" s="113" t="s">
        <v>77</v>
      </c>
      <c r="P77" s="113" t="s">
        <v>90</v>
      </c>
      <c r="Q77" s="84">
        <f>M77+G77</f>
        <v>39455.4803547353</v>
      </c>
    </row>
    <row r="78" spans="1:256" s="10" customFormat="1" ht="12.75">
      <c r="A78" s="98"/>
      <c r="B78" s="115" t="s">
        <v>91</v>
      </c>
      <c r="C78" s="100">
        <f>I70+J70</f>
        <v>39460.83025694974</v>
      </c>
      <c r="D78" s="100"/>
      <c r="E78" s="101">
        <f>IF(AND(HOUR(C78)&gt;=2,HOUR(C78)&lt;8),1,IF(AND(HOUR(C78)&gt;=8,HOUR(C78)&lt;18),2,3))</f>
        <v>3</v>
      </c>
      <c r="F78" s="102">
        <f>IF(OR(WEEKDAY(C78)=1,WEEKDAY(C78)=7),2,1)</f>
        <v>2</v>
      </c>
      <c r="G78" s="103">
        <f>IF(E78=1,'入力シート'!B48,IF(E78=2,IF(F78=1,'入力シート'!B49,'入力シート'!B50),'入力シート'!B50))</f>
        <v>0.0006944444444444444</v>
      </c>
      <c r="H78" s="104"/>
      <c r="I78" s="100">
        <f>C78+G78</f>
        <v>39460.830951394186</v>
      </c>
      <c r="J78" s="105">
        <f>IF(J70=1.5,1.5,IF(J70*0.999&gt;1.5,J70*0.999,J70*0.999+0.00358796296296296))</f>
        <v>2.3414874962799237</v>
      </c>
      <c r="K78" s="104"/>
      <c r="L78" s="97">
        <f>RANK(M78,grp_予想時間算出シート_時間種別,2)</f>
        <v>262</v>
      </c>
      <c r="M78" s="100">
        <f>'予想時間算出シート'!C78+'入力シート'!D20</f>
        <v>39460.83025694974</v>
      </c>
      <c r="N78" s="115" t="s">
        <v>33</v>
      </c>
      <c r="O78" s="115" t="s">
        <v>77</v>
      </c>
      <c r="P78" s="115" t="s">
        <v>92</v>
      </c>
      <c r="Q78" s="100">
        <f>M78+G78</f>
        <v>39460.830951394186</v>
      </c>
      <c r="IT78"/>
      <c r="IU78"/>
      <c r="IV78"/>
    </row>
    <row r="79" spans="1:256" s="10" customFormat="1" ht="12.75">
      <c r="A79" s="98" t="s">
        <v>96</v>
      </c>
      <c r="B79" s="113" t="s">
        <v>76</v>
      </c>
      <c r="C79" s="84">
        <f>I71+J71</f>
        <v>39457.71654039814</v>
      </c>
      <c r="D79" s="84"/>
      <c r="E79" s="107">
        <f>IF(AND(HOUR(C79)&gt;=2,HOUR(C79)&lt;8),1,IF(AND(HOUR(C79)&gt;=8,HOUR(C79)&lt;18),2,3))</f>
        <v>2</v>
      </c>
      <c r="F79" s="108">
        <f>IF(OR(WEEKDAY(C79)=1,WEEKDAY(C79)=7),2,1)</f>
        <v>1</v>
      </c>
      <c r="G79" s="109">
        <f>IF(E79=1,'入力シート'!B48,IF(E79=2,IF(F79=1,'入力シート'!B49,'入力シート'!B50),'入力シート'!B50))</f>
        <v>0.0013888888888888887</v>
      </c>
      <c r="I79" s="84">
        <f>C79+G79</f>
        <v>39457.71792928703</v>
      </c>
      <c r="J79" s="110">
        <f>IF(J71=1.5,1.5,IF(J71*0.999&gt;1.5,J71*0.999,J71*0.999+0.00358796296296296))</f>
        <v>1.5697313054241235</v>
      </c>
      <c r="L79" s="111">
        <f>RANK(M79,grp_予想時間算出シート_時間種別,2)</f>
        <v>224</v>
      </c>
      <c r="M79" s="84">
        <f>'予想時間算出シート'!C79+'入力シート'!D13</f>
        <v>39457.71654039814</v>
      </c>
      <c r="N79" s="113" t="s">
        <v>22</v>
      </c>
      <c r="O79" s="113" t="s">
        <v>77</v>
      </c>
      <c r="P79" s="113" t="s">
        <v>78</v>
      </c>
      <c r="Q79" s="84">
        <f>M79+G79</f>
        <v>39457.71792928703</v>
      </c>
      <c r="IT79"/>
      <c r="IU79"/>
      <c r="IV79"/>
    </row>
    <row r="80" spans="1:17" ht="12.75">
      <c r="A80" s="98"/>
      <c r="B80" s="113" t="s">
        <v>79</v>
      </c>
      <c r="C80" s="114">
        <f>I72+J72</f>
        <v>39458.200259236204</v>
      </c>
      <c r="D80" s="114"/>
      <c r="E80" s="107">
        <f>IF(AND(HOUR(C80)&gt;=2,HOUR(C80)&lt;8),1,IF(AND(HOUR(C80)&gt;=8,HOUR(C80)&lt;18),2,3))</f>
        <v>1</v>
      </c>
      <c r="F80" s="108">
        <f>IF(OR(WEEKDAY(C80)=1,WEEKDAY(C80)=7),2,1)</f>
        <v>1</v>
      </c>
      <c r="G80" s="109">
        <f>IF(E80=1,'入力シート'!B48,IF(E80=2,IF(F80=1,'入力シート'!B49,'入力シート'!B50),'入力シート'!B50))</f>
        <v>0.0020833333333333333</v>
      </c>
      <c r="I80" s="84">
        <f>C80+G80</f>
        <v>39458.20234256954</v>
      </c>
      <c r="J80" s="110">
        <f>IF(J72=1.5,1.5,IF(J72*0.999&gt;1.5,J72*0.999,J72*0.999+0.00358796296296296))</f>
        <v>1.6232862439934719</v>
      </c>
      <c r="L80" s="111">
        <f>RANK(M80,grp_予想時間算出シート_時間種別,2)</f>
        <v>230</v>
      </c>
      <c r="M80" s="84">
        <f>'予想時間算出シート'!C80+'入力シート'!D14</f>
        <v>39458.200259236204</v>
      </c>
      <c r="N80" s="113" t="s">
        <v>23</v>
      </c>
      <c r="O80" s="113" t="s">
        <v>77</v>
      </c>
      <c r="P80" s="113" t="s">
        <v>80</v>
      </c>
      <c r="Q80" s="84">
        <f>M80+G80</f>
        <v>39458.20234256954</v>
      </c>
    </row>
    <row r="81" spans="1:17" ht="12.75">
      <c r="A81" s="98"/>
      <c r="B81" s="113" t="s">
        <v>81</v>
      </c>
      <c r="C81" s="114">
        <f>I73+J73</f>
        <v>39460.05981969758</v>
      </c>
      <c r="D81" s="114"/>
      <c r="E81" s="107">
        <f>IF(AND(HOUR(C81)&gt;=2,HOUR(C81)&lt;8),1,IF(AND(HOUR(C81)&gt;=8,HOUR(C81)&lt;18),2,3))</f>
        <v>3</v>
      </c>
      <c r="F81" s="108">
        <f>IF(OR(WEEKDAY(C81)=1,WEEKDAY(C81)=7),2,1)</f>
        <v>2</v>
      </c>
      <c r="G81" s="109">
        <f>IF(E81=1,'入力シート'!B48,IF(E81=2,IF(F81=1,'入力シート'!B49,'入力シート'!B50),'入力シート'!B50))</f>
        <v>0.0006944444444444444</v>
      </c>
      <c r="I81" s="84">
        <f>C81+G81</f>
        <v>39460.060514142024</v>
      </c>
      <c r="J81" s="110">
        <f>IF(J73=1.5,1.5,IF(J73*0.999&gt;1.5,J73*0.999,J73*0.999+0.00358796296296296))</f>
        <v>1.828949137235797</v>
      </c>
      <c r="L81" s="111">
        <f>RANK(M81,grp_予想時間算出シート_時間種別,2)</f>
        <v>253</v>
      </c>
      <c r="M81" s="84">
        <f>'予想時間算出シート'!C81+'入力シート'!D15</f>
        <v>39460.05981969758</v>
      </c>
      <c r="N81" s="113" t="s">
        <v>24</v>
      </c>
      <c r="O81" s="113" t="s">
        <v>77</v>
      </c>
      <c r="P81" s="113" t="s">
        <v>82</v>
      </c>
      <c r="Q81" s="84">
        <f>M81+G81</f>
        <v>39460.060514142024</v>
      </c>
    </row>
    <row r="82" spans="1:17" ht="12.75">
      <c r="A82" s="98"/>
      <c r="B82" s="113" t="s">
        <v>83</v>
      </c>
      <c r="C82" s="114">
        <f>I74+J74</f>
        <v>39459.256182809346</v>
      </c>
      <c r="D82" s="114"/>
      <c r="E82" s="107">
        <f>IF(AND(HOUR(C82)&gt;=2,HOUR(C82)&lt;8),1,IF(AND(HOUR(C82)&gt;=8,HOUR(C82)&lt;18),2,3))</f>
        <v>1</v>
      </c>
      <c r="F82" s="108">
        <f>IF(OR(WEEKDAY(C82)=1,WEEKDAY(C82)=7),2,1)</f>
        <v>2</v>
      </c>
      <c r="G82" s="109">
        <f>IF(E82=1,'入力シート'!B48,IF(E82=2,IF(F82=1,'入力シート'!B49,'入力シート'!B50),'入力シート'!B50))</f>
        <v>0.0020833333333333333</v>
      </c>
      <c r="I82" s="84">
        <f>C82+G82</f>
        <v>39459.25826614268</v>
      </c>
      <c r="J82" s="110">
        <f>IF(J74=1.5,1.5,IF(J74*0.999&gt;1.5,J74*0.999,J74*0.999+0.00358796296296296))</f>
        <v>1.9062560148647723</v>
      </c>
      <c r="L82" s="111">
        <f>RANK(M82,grp_予想時間算出シート_時間種別,2)</f>
        <v>243</v>
      </c>
      <c r="M82" s="84">
        <f>'予想時間算出シート'!C82+'入力シート'!D16</f>
        <v>39459.256182809346</v>
      </c>
      <c r="N82" s="113" t="s">
        <v>26</v>
      </c>
      <c r="O82" s="113" t="s">
        <v>77</v>
      </c>
      <c r="P82" s="113" t="s">
        <v>84</v>
      </c>
      <c r="Q82" s="84">
        <f>M82+G82</f>
        <v>39459.25826614268</v>
      </c>
    </row>
    <row r="83" spans="1:17" ht="12.75">
      <c r="A83" s="98"/>
      <c r="B83" s="113" t="s">
        <v>85</v>
      </c>
      <c r="C83" s="114">
        <f>I75+J75</f>
        <v>39462.94556732977</v>
      </c>
      <c r="D83" s="114"/>
      <c r="E83" s="107">
        <f>IF(AND(HOUR(C83)&gt;=2,HOUR(C83)&lt;8),1,IF(AND(HOUR(C83)&gt;=8,HOUR(C83)&lt;18),2,3))</f>
        <v>3</v>
      </c>
      <c r="F83" s="108">
        <f>IF(OR(WEEKDAY(C83)=1,WEEKDAY(C83)=7),2,1)</f>
        <v>1</v>
      </c>
      <c r="G83" s="109">
        <f>IF(E83=1,'入力シート'!B48,IF(E83=2,IF(F83=1,'入力シート'!B49,'入力シート'!B50),'入力シート'!B50))</f>
        <v>0.0006944444444444444</v>
      </c>
      <c r="I83" s="84">
        <f>C83+G83</f>
        <v>39462.94626177422</v>
      </c>
      <c r="J83" s="110">
        <f>IF(J75=1.5,1.5,IF(J75*0.999&gt;1.5,J75*0.999,J75*0.999+0.00358796296296296))</f>
        <v>2.3141407044184303</v>
      </c>
      <c r="L83" s="111">
        <f>RANK(M83,grp_予想時間算出シート_時間種別,2)</f>
        <v>280</v>
      </c>
      <c r="M83" s="84">
        <f>'予想時間算出シート'!C83+'入力シート'!D17</f>
        <v>39462.94556732977</v>
      </c>
      <c r="N83" s="113" t="s">
        <v>28</v>
      </c>
      <c r="O83" s="113" t="s">
        <v>77</v>
      </c>
      <c r="P83" s="113" t="s">
        <v>86</v>
      </c>
      <c r="Q83" s="84">
        <f>M83+G83</f>
        <v>39462.94626177422</v>
      </c>
    </row>
    <row r="84" spans="1:17" ht="12.75">
      <c r="A84" s="98"/>
      <c r="B84" s="113" t="s">
        <v>87</v>
      </c>
      <c r="C84" s="114">
        <f>I76+J76</f>
        <v>39461.63976592563</v>
      </c>
      <c r="D84" s="114"/>
      <c r="E84" s="107">
        <f>IF(AND(HOUR(C84)&gt;=2,HOUR(C84)&lt;8),1,IF(AND(HOUR(C84)&gt;=8,HOUR(C84)&lt;18),2,3))</f>
        <v>2</v>
      </c>
      <c r="F84" s="108">
        <f>IF(OR(WEEKDAY(C84)=1,WEEKDAY(C84)=7),2,1)</f>
        <v>1</v>
      </c>
      <c r="G84" s="109">
        <f>IF(E84=1,'入力シート'!B48,IF(E84=2,IF(F84=1,'入力シート'!B49,'入力シート'!B50),'入力シート'!B50))</f>
        <v>0.0013888888888888887</v>
      </c>
      <c r="I84" s="84">
        <f>C84+G84</f>
        <v>39461.64115481452</v>
      </c>
      <c r="J84" s="110">
        <f>IF(J76=1.5,1.5,IF(J76*0.999&gt;1.5,J76*0.999,J76*0.999+0.00358796296296296))</f>
        <v>2.1695458113781205</v>
      </c>
      <c r="L84" s="111">
        <f>RANK(M84,grp_予想時間算出シート_時間種別,2)</f>
        <v>271</v>
      </c>
      <c r="M84" s="84">
        <f>'予想時間算出シート'!C84+'入力シート'!D18</f>
        <v>39461.63976592563</v>
      </c>
      <c r="N84" s="113" t="s">
        <v>10</v>
      </c>
      <c r="O84" s="113" t="s">
        <v>77</v>
      </c>
      <c r="P84" s="113" t="s">
        <v>88</v>
      </c>
      <c r="Q84" s="84">
        <f>M84+G84</f>
        <v>39461.64115481452</v>
      </c>
    </row>
    <row r="85" spans="1:17" ht="12.75">
      <c r="A85" s="98"/>
      <c r="B85" s="113" t="s">
        <v>89</v>
      </c>
      <c r="C85" s="114">
        <f>I77+J77</f>
        <v>39457.15602384676</v>
      </c>
      <c r="D85" s="114"/>
      <c r="E85" s="107">
        <f>IF(AND(HOUR(C85)&gt;=2,HOUR(C85)&lt;8),1,IF(AND(HOUR(C85)&gt;=8,HOUR(C85)&lt;18),2,3))</f>
        <v>1</v>
      </c>
      <c r="F85" s="108">
        <f>IF(OR(WEEKDAY(C85)=1,WEEKDAY(C85)=7),2,1)</f>
        <v>1</v>
      </c>
      <c r="G85" s="109">
        <f>IF(E85=1,'入力シート'!B48,IF(E85=2,IF(F85=1,'入力シート'!B49,'入力シート'!B50),'入力シート'!B50))</f>
        <v>0.0020833333333333333</v>
      </c>
      <c r="I85" s="84">
        <f>C85+G85</f>
        <v>39457.15810718009</v>
      </c>
      <c r="J85" s="110">
        <f>IF(J77=1.5,1.5,IF(J77*0.999&gt;1.5,J77*0.999,J77*0.999+0.00358796296296296))</f>
        <v>1.673993442345874</v>
      </c>
      <c r="L85" s="111">
        <f>RANK(M85,grp_予想時間算出シート_時間種別,2)</f>
        <v>207</v>
      </c>
      <c r="M85" s="84">
        <f>'予想時間算出シート'!C85+'入力シート'!D19</f>
        <v>39457.15602384676</v>
      </c>
      <c r="N85" s="113" t="s">
        <v>31</v>
      </c>
      <c r="O85" s="113" t="s">
        <v>77</v>
      </c>
      <c r="P85" s="113" t="s">
        <v>90</v>
      </c>
      <c r="Q85" s="84">
        <f>M85+G85</f>
        <v>39457.15810718009</v>
      </c>
    </row>
    <row r="86" spans="1:256" s="10" customFormat="1" ht="12.75">
      <c r="A86" s="98"/>
      <c r="B86" s="115" t="s">
        <v>91</v>
      </c>
      <c r="C86" s="100">
        <f>I78+J78</f>
        <v>39463.17243889046</v>
      </c>
      <c r="D86" s="100"/>
      <c r="E86" s="101">
        <f>IF(AND(HOUR(C86)&gt;=2,HOUR(C86)&lt;8),1,IF(AND(HOUR(C86)&gt;=8,HOUR(C86)&lt;18),2,3))</f>
        <v>1</v>
      </c>
      <c r="F86" s="102">
        <f>IF(OR(WEEKDAY(C86)=1,WEEKDAY(C86)=7),2,1)</f>
        <v>1</v>
      </c>
      <c r="G86" s="103">
        <f>IF(E86=1,'入力シート'!B48,IF(E86=2,IF(F86=1,'入力シート'!B49,'入力シート'!B50),'入力シート'!B50))</f>
        <v>0.0020833333333333333</v>
      </c>
      <c r="H86" s="104"/>
      <c r="I86" s="100">
        <f>C86+G86</f>
        <v>39463.174522223795</v>
      </c>
      <c r="J86" s="105">
        <f>IF(J78=1.5,1.5,IF(J78*0.999&gt;1.5,J78*0.999,J78*0.999+0.00358796296296296))</f>
        <v>2.339146008783644</v>
      </c>
      <c r="K86" s="104"/>
      <c r="L86" s="97">
        <f>RANK(M86,grp_予想時間算出シート_時間種別,2)</f>
        <v>284</v>
      </c>
      <c r="M86" s="100">
        <f>'予想時間算出シート'!C86+'入力シート'!D20</f>
        <v>39463.17243889046</v>
      </c>
      <c r="N86" s="115" t="s">
        <v>33</v>
      </c>
      <c r="O86" s="115" t="s">
        <v>77</v>
      </c>
      <c r="P86" s="115" t="s">
        <v>92</v>
      </c>
      <c r="Q86" s="100">
        <f>M86+G86</f>
        <v>39463.174522223795</v>
      </c>
      <c r="IT86"/>
      <c r="IU86"/>
      <c r="IV86"/>
    </row>
    <row r="87" spans="1:256" s="10" customFormat="1" ht="12.75">
      <c r="A87" s="98" t="s">
        <v>97</v>
      </c>
      <c r="B87" s="113" t="s">
        <v>76</v>
      </c>
      <c r="C87" s="84">
        <f>I79+J79</f>
        <v>39459.287660592454</v>
      </c>
      <c r="D87" s="84"/>
      <c r="E87" s="107">
        <f>IF(AND(HOUR(C87)&gt;=2,HOUR(C87)&lt;8),1,IF(AND(HOUR(C87)&gt;=8,HOUR(C87)&lt;18),2,3))</f>
        <v>1</v>
      </c>
      <c r="F87" s="108">
        <f>IF(OR(WEEKDAY(C87)=1,WEEKDAY(C87)=7),2,1)</f>
        <v>2</v>
      </c>
      <c r="G87" s="109">
        <f>IF(E87=1,'入力シート'!B48,IF(E87=2,IF(F87=1,'入力シート'!B49,'入力シート'!B50),'入力シート'!B50))</f>
        <v>0.0020833333333333333</v>
      </c>
      <c r="I87" s="84">
        <f>C87+G87</f>
        <v>39459.28974392579</v>
      </c>
      <c r="J87" s="110">
        <f>IF(J79=1.5,1.5,IF(J79*0.999&gt;1.5,J79*0.999,J79*0.999+0.00358796296296296))</f>
        <v>1.5681615741186994</v>
      </c>
      <c r="L87" s="111">
        <f>RANK(M87,grp_予想時間算出シート_時間種別,2)</f>
        <v>244</v>
      </c>
      <c r="M87" s="84">
        <f>'予想時間算出シート'!C87+'入力シート'!D13</f>
        <v>39459.287660592454</v>
      </c>
      <c r="N87" s="113" t="s">
        <v>22</v>
      </c>
      <c r="O87" s="113" t="s">
        <v>77</v>
      </c>
      <c r="P87" s="113" t="s">
        <v>78</v>
      </c>
      <c r="Q87" s="84">
        <f>M87+G87</f>
        <v>39459.28974392579</v>
      </c>
      <c r="IT87"/>
      <c r="IU87"/>
      <c r="IV87"/>
    </row>
    <row r="88" spans="1:17" ht="12.75">
      <c r="A88" s="98"/>
      <c r="B88" s="113" t="s">
        <v>79</v>
      </c>
      <c r="C88" s="114">
        <f>I80+J80</f>
        <v>39459.82562881353</v>
      </c>
      <c r="D88" s="114"/>
      <c r="E88" s="107">
        <f>IF(AND(HOUR(C88)&gt;=2,HOUR(C88)&lt;8),1,IF(AND(HOUR(C88)&gt;=8,HOUR(C88)&lt;18),2,3))</f>
        <v>3</v>
      </c>
      <c r="F88" s="108">
        <f>IF(OR(WEEKDAY(C88)=1,WEEKDAY(C88)=7),2,1)</f>
        <v>2</v>
      </c>
      <c r="G88" s="109">
        <f>IF(E88=1,'入力シート'!B48,IF(E88=2,IF(F88=1,'入力シート'!B49,'入力シート'!B50),'入力シート'!B50))</f>
        <v>0.0006944444444444444</v>
      </c>
      <c r="I88" s="84">
        <f>C88+G88</f>
        <v>39459.82632325798</v>
      </c>
      <c r="J88" s="110">
        <f>IF(J80=1.5,1.5,IF(J80*0.999&gt;1.5,J80*0.999,J80*0.999+0.00358796296296296))</f>
        <v>1.6216629577494783</v>
      </c>
      <c r="L88" s="111">
        <f>RANK(M88,grp_予想時間算出シート_時間種別,2)</f>
        <v>251</v>
      </c>
      <c r="M88" s="84">
        <f>'予想時間算出シート'!C88+'入力シート'!D14</f>
        <v>39459.82562881353</v>
      </c>
      <c r="N88" s="113" t="s">
        <v>23</v>
      </c>
      <c r="O88" s="113" t="s">
        <v>77</v>
      </c>
      <c r="P88" s="113" t="s">
        <v>80</v>
      </c>
      <c r="Q88" s="84">
        <f>M88+G88</f>
        <v>39459.82632325798</v>
      </c>
    </row>
    <row r="89" spans="1:17" ht="12.75">
      <c r="A89" s="98"/>
      <c r="B89" s="113" t="s">
        <v>81</v>
      </c>
      <c r="C89" s="114">
        <f>I81+J81</f>
        <v>39461.88946327926</v>
      </c>
      <c r="D89" s="114"/>
      <c r="E89" s="107">
        <f>IF(AND(HOUR(C89)&gt;=2,HOUR(C89)&lt;8),1,IF(AND(HOUR(C89)&gt;=8,HOUR(C89)&lt;18),2,3))</f>
        <v>3</v>
      </c>
      <c r="F89" s="108">
        <f>IF(OR(WEEKDAY(C89)=1,WEEKDAY(C89)=7),2,1)</f>
        <v>1</v>
      </c>
      <c r="G89" s="109">
        <f>IF(E89=1,'入力シート'!B48,IF(E89=2,IF(F89=1,'入力シート'!B49,'入力シート'!B50),'入力シート'!B50))</f>
        <v>0.0006944444444444444</v>
      </c>
      <c r="I89" s="84">
        <f>C89+G89</f>
        <v>39461.890157723705</v>
      </c>
      <c r="J89" s="110">
        <f>IF(J81=1.5,1.5,IF(J81*0.999&gt;1.5,J81*0.999,J81*0.999+0.00358796296296296))</f>
        <v>1.8271201880985612</v>
      </c>
      <c r="L89" s="111">
        <f>RANK(M89,grp_予想時間算出シート_時間種別,2)</f>
        <v>273</v>
      </c>
      <c r="M89" s="84">
        <f>'予想時間算出シート'!C89+'入力シート'!D15</f>
        <v>39461.88946327926</v>
      </c>
      <c r="N89" s="113" t="s">
        <v>24</v>
      </c>
      <c r="O89" s="113" t="s">
        <v>77</v>
      </c>
      <c r="P89" s="113" t="s">
        <v>82</v>
      </c>
      <c r="Q89" s="84">
        <f>M89+G89</f>
        <v>39461.890157723705</v>
      </c>
    </row>
    <row r="90" spans="1:17" ht="12.75">
      <c r="A90" s="98"/>
      <c r="B90" s="113" t="s">
        <v>83</v>
      </c>
      <c r="C90" s="114">
        <f>I82+J82</f>
        <v>39461.164522157545</v>
      </c>
      <c r="D90" s="114"/>
      <c r="E90" s="107">
        <f>IF(AND(HOUR(C90)&gt;=2,HOUR(C90)&lt;8),1,IF(AND(HOUR(C90)&gt;=8,HOUR(C90)&lt;18),2,3))</f>
        <v>1</v>
      </c>
      <c r="F90" s="108">
        <f>IF(OR(WEEKDAY(C90)=1,WEEKDAY(C90)=7),2,1)</f>
        <v>1</v>
      </c>
      <c r="G90" s="109">
        <f>IF(E90=1,'入力シート'!B48,IF(E90=2,IF(F90=1,'入力シート'!B49,'入力シート'!B50),'入力シート'!B50))</f>
        <v>0.0020833333333333333</v>
      </c>
      <c r="I90" s="84">
        <f>C90+G90</f>
        <v>39461.16660549088</v>
      </c>
      <c r="J90" s="110">
        <f>IF(J82=1.5,1.5,IF(J82*0.999&gt;1.5,J82*0.999,J82*0.999+0.00358796296296296))</f>
        <v>1.9043497588499074</v>
      </c>
      <c r="L90" s="111">
        <f>RANK(M90,grp_予想時間算出シート_時間種別,2)</f>
        <v>264</v>
      </c>
      <c r="M90" s="84">
        <f>'予想時間算出シート'!C90+'入力シート'!D16</f>
        <v>39461.164522157545</v>
      </c>
      <c r="N90" s="113" t="s">
        <v>26</v>
      </c>
      <c r="O90" s="113" t="s">
        <v>77</v>
      </c>
      <c r="P90" s="113" t="s">
        <v>84</v>
      </c>
      <c r="Q90" s="84">
        <f>M90+G90</f>
        <v>39461.16660549088</v>
      </c>
    </row>
    <row r="91" spans="1:17" ht="12.75">
      <c r="A91" s="98"/>
      <c r="B91" s="113" t="s">
        <v>85</v>
      </c>
      <c r="C91" s="114">
        <f>I83+J83</f>
        <v>39465.260402478634</v>
      </c>
      <c r="D91" s="114"/>
      <c r="E91" s="107">
        <f>IF(AND(HOUR(C91)&gt;=2,HOUR(C91)&lt;8),1,IF(AND(HOUR(C91)&gt;=8,HOUR(C91)&lt;18),2,3))</f>
        <v>1</v>
      </c>
      <c r="F91" s="108">
        <f>IF(OR(WEEKDAY(C91)=1,WEEKDAY(C91)=7),2,1)</f>
        <v>1</v>
      </c>
      <c r="G91" s="109">
        <f>IF(E91=1,'入力シート'!B48,IF(E91=2,IF(F91=1,'入力シート'!B49,'入力シート'!B50),'入力シート'!B50))</f>
        <v>0.0020833333333333333</v>
      </c>
      <c r="I91" s="84">
        <f>C91+G91</f>
        <v>39465.26248581197</v>
      </c>
      <c r="J91" s="110">
        <f>IF(J83=1.5,1.5,IF(J83*0.999&gt;1.5,J83*0.999,J83*0.999+0.00358796296296296))</f>
        <v>2.311826563714012</v>
      </c>
      <c r="L91" s="111">
        <f>RANK(M91,grp_予想時間算出シート_時間種別,2)</f>
        <v>301</v>
      </c>
      <c r="M91" s="84">
        <f>'予想時間算出シート'!C91+'入力シート'!D17</f>
        <v>39465.260402478634</v>
      </c>
      <c r="N91" s="113" t="s">
        <v>28</v>
      </c>
      <c r="O91" s="113" t="s">
        <v>77</v>
      </c>
      <c r="P91" s="113" t="s">
        <v>86</v>
      </c>
      <c r="Q91" s="84">
        <f>M91+G91</f>
        <v>39465.26248581197</v>
      </c>
    </row>
    <row r="92" spans="1:17" ht="12.75">
      <c r="A92" s="98"/>
      <c r="B92" s="113" t="s">
        <v>87</v>
      </c>
      <c r="C92" s="114">
        <f>I84+J84</f>
        <v>39463.810700625894</v>
      </c>
      <c r="D92" s="114"/>
      <c r="E92" s="107">
        <f>IF(AND(HOUR(C92)&gt;=2,HOUR(C92)&lt;8),1,IF(AND(HOUR(C92)&gt;=8,HOUR(C92)&lt;18),2,3))</f>
        <v>3</v>
      </c>
      <c r="F92" s="108">
        <f>IF(OR(WEEKDAY(C92)=1,WEEKDAY(C92)=7),2,1)</f>
        <v>1</v>
      </c>
      <c r="G92" s="109">
        <f>IF(E92=1,'入力シート'!B48,IF(E92=2,IF(F92=1,'入力シート'!B49,'入力シート'!B50),'入力シート'!B50))</f>
        <v>0.0006944444444444444</v>
      </c>
      <c r="I92" s="84">
        <f>C92+G92</f>
        <v>39463.81139507034</v>
      </c>
      <c r="J92" s="110">
        <f>IF(J84=1.5,1.5,IF(J84*0.999&gt;1.5,J84*0.999,J84*0.999+0.00358796296296296))</f>
        <v>2.1673762655667423</v>
      </c>
      <c r="L92" s="111">
        <f>RANK(M92,grp_予想時間算出シート_時間種別,2)</f>
        <v>290</v>
      </c>
      <c r="M92" s="84">
        <f>'予想時間算出シート'!C92+'入力シート'!D18</f>
        <v>39463.810700625894</v>
      </c>
      <c r="N92" s="113" t="s">
        <v>10</v>
      </c>
      <c r="O92" s="113" t="s">
        <v>77</v>
      </c>
      <c r="P92" s="113" t="s">
        <v>88</v>
      </c>
      <c r="Q92" s="84">
        <f>M92+G92</f>
        <v>39463.81139507034</v>
      </c>
    </row>
    <row r="93" spans="1:17" ht="12.75">
      <c r="A93" s="98"/>
      <c r="B93" s="113" t="s">
        <v>89</v>
      </c>
      <c r="C93" s="114">
        <f>I85+J85</f>
        <v>39458.832100622436</v>
      </c>
      <c r="D93" s="114"/>
      <c r="E93" s="107">
        <f>IF(AND(HOUR(C93)&gt;=2,HOUR(C93)&lt;8),1,IF(AND(HOUR(C93)&gt;=8,HOUR(C93)&lt;18),2,3))</f>
        <v>3</v>
      </c>
      <c r="F93" s="108">
        <f>IF(OR(WEEKDAY(C93)=1,WEEKDAY(C93)=7),2,1)</f>
        <v>1</v>
      </c>
      <c r="G93" s="109">
        <f>IF(E93=1,'入力シート'!B48,IF(E93=2,IF(F93=1,'入力シート'!B49,'入力シート'!B50),'入力シート'!B50))</f>
        <v>0.0006944444444444444</v>
      </c>
      <c r="I93" s="84">
        <f>C93+G93</f>
        <v>39458.83279506688</v>
      </c>
      <c r="J93" s="110">
        <f>IF(J85=1.5,1.5,IF(J85*0.999&gt;1.5,J85*0.999,J85*0.999+0.00358796296296296))</f>
        <v>1.672319448903528</v>
      </c>
      <c r="L93" s="111">
        <f>RANK(M93,grp_予想時間算出シート_時間種別,2)</f>
        <v>234</v>
      </c>
      <c r="M93" s="84">
        <f>'予想時間算出シート'!C93+'入力シート'!D19</f>
        <v>39458.832100622436</v>
      </c>
      <c r="N93" s="113" t="s">
        <v>31</v>
      </c>
      <c r="O93" s="113" t="s">
        <v>77</v>
      </c>
      <c r="P93" s="113" t="s">
        <v>90</v>
      </c>
      <c r="Q93" s="84">
        <f>M93+G93</f>
        <v>39458.83279506688</v>
      </c>
    </row>
    <row r="94" spans="1:256" s="10" customFormat="1" ht="12.75">
      <c r="A94" s="98"/>
      <c r="B94" s="115" t="s">
        <v>91</v>
      </c>
      <c r="C94" s="100">
        <f>I86+J86</f>
        <v>39465.513668232576</v>
      </c>
      <c r="D94" s="100"/>
      <c r="E94" s="101">
        <f>IF(AND(HOUR(C94)&gt;=2,HOUR(C94)&lt;8),1,IF(AND(HOUR(C94)&gt;=8,HOUR(C94)&lt;18),2,3))</f>
        <v>2</v>
      </c>
      <c r="F94" s="102">
        <f>IF(OR(WEEKDAY(C94)=1,WEEKDAY(C94)=7),2,1)</f>
        <v>1</v>
      </c>
      <c r="G94" s="103">
        <f>IF(E94=1,'入力シート'!B48,IF(E94=2,IF(F94=1,'入力シート'!B49,'入力シート'!B50),'入力シート'!B50))</f>
        <v>0.0013888888888888887</v>
      </c>
      <c r="H94" s="104"/>
      <c r="I94" s="100">
        <f>C94+G94</f>
        <v>39465.51505712146</v>
      </c>
      <c r="J94" s="105">
        <f>IF(J86=1.5,1.5,IF(J86*0.999&gt;1.5,J86*0.999,J86*0.999+0.00358796296296296))</f>
        <v>2.33680686277486</v>
      </c>
      <c r="K94" s="104"/>
      <c r="L94" s="97">
        <f>RANK(M94,grp_予想時間算出シート_時間種別,2)</f>
        <v>303</v>
      </c>
      <c r="M94" s="100">
        <f>'予想時間算出シート'!C94+'入力シート'!D20</f>
        <v>39465.513668232576</v>
      </c>
      <c r="N94" s="115" t="s">
        <v>33</v>
      </c>
      <c r="O94" s="115" t="s">
        <v>77</v>
      </c>
      <c r="P94" s="115" t="s">
        <v>92</v>
      </c>
      <c r="Q94" s="100">
        <f>M94+G94</f>
        <v>39465.51505712146</v>
      </c>
      <c r="IT94"/>
      <c r="IU94"/>
      <c r="IV94"/>
    </row>
    <row r="95" spans="1:256" s="9" customFormat="1" ht="12.75">
      <c r="A95" s="98" t="s">
        <v>75</v>
      </c>
      <c r="B95" s="116" t="s">
        <v>98</v>
      </c>
      <c r="C95" s="84">
        <f>'入力シート'!G5+'入力シート'!C24</f>
        <v>39444.24153935185</v>
      </c>
      <c r="D95" s="84"/>
      <c r="E95" s="107">
        <f>IF(AND(HOUR(C95)&gt;=2,HOUR(C95)&lt;8),1,IF(AND(HOUR(C95)&gt;=8,HOUR(C95)&lt;18),2,3))</f>
        <v>1</v>
      </c>
      <c r="F95" s="108">
        <f>IF(OR(WEEKDAY(C95)=1,WEEKDAY(C95)=7),2,1)</f>
        <v>1</v>
      </c>
      <c r="G95" s="109">
        <f>IF(E95=1,'入力シート'!C48,IF(E95=2,IF(F95=1,'入力シート'!C49,'入力シート'!C50),'入力シート'!C50))</f>
        <v>0.009027777777777777</v>
      </c>
      <c r="H95" s="10"/>
      <c r="I95" s="84">
        <f>C95+G95</f>
        <v>39444.25056712963</v>
      </c>
      <c r="J95" s="110">
        <f>IF('入力シート'!C24*0.999&lt;1,('入力シート'!C24+1)*0.999,'入力シート'!C24*0.999)</f>
        <v>1.7328549175815249</v>
      </c>
      <c r="K95" s="10"/>
      <c r="L95" s="111">
        <f>RANK(M95,grp_予想時間算出シート_時間種別,2)</f>
        <v>14</v>
      </c>
      <c r="M95" s="84">
        <f>'予想時間算出シート'!C95+'入力シート'!D24</f>
        <v>39444.24153935185</v>
      </c>
      <c r="N95" s="116" t="s">
        <v>22</v>
      </c>
      <c r="O95" s="116" t="s">
        <v>99</v>
      </c>
      <c r="P95" s="116" t="s">
        <v>100</v>
      </c>
      <c r="Q95" s="84">
        <f>M95+G95</f>
        <v>39444.25056712963</v>
      </c>
      <c r="IJ95" s="10"/>
      <c r="IK95" s="10"/>
      <c r="IL95" s="10"/>
      <c r="IM95" s="10"/>
      <c r="IN95" s="10"/>
      <c r="IO95" s="10"/>
      <c r="IP95" s="10"/>
      <c r="IQ95" s="10"/>
      <c r="IR95" s="10"/>
      <c r="IS95" s="10"/>
      <c r="IT95"/>
      <c r="IU95"/>
      <c r="IV95"/>
    </row>
    <row r="96" spans="1:256" s="15" customFormat="1" ht="12.75">
      <c r="A96" s="98"/>
      <c r="B96" s="116" t="s">
        <v>101</v>
      </c>
      <c r="C96" s="114">
        <f>'入力シート'!G5+'入力シート'!C25</f>
        <v>39444.023877314816</v>
      </c>
      <c r="D96" s="114"/>
      <c r="E96" s="107">
        <f>IF(AND(HOUR(C96)&gt;=2,HOUR(C96)&lt;8),1,IF(AND(HOUR(C96)&gt;=8,HOUR(C96)&lt;18),2,3))</f>
        <v>3</v>
      </c>
      <c r="F96" s="108">
        <f>IF(OR(WEEKDAY(C96)=1,WEEKDAY(C96)=7),2,1)</f>
        <v>1</v>
      </c>
      <c r="G96" s="109">
        <f>IF(E96=1,'入力シート'!C48,IF(E96=2,IF(F96=1,'入力シート'!C49,'入力シート'!C50),'入力シート'!C50))</f>
        <v>0.004861111111111111</v>
      </c>
      <c r="H96"/>
      <c r="I96" s="84">
        <f>C96+G96</f>
        <v>39444.02873842593</v>
      </c>
      <c r="J96" s="110">
        <f>IF('入力シート'!C25*0.999&lt;1,('入力シート'!C25+1)*0.999,'入力シート'!C25*0.999)</f>
        <v>1.5154105425815252</v>
      </c>
      <c r="K96"/>
      <c r="L96" s="111">
        <f>RANK(M96,grp_予想時間算出シート_時間種別,2)</f>
        <v>9</v>
      </c>
      <c r="M96" s="84">
        <f>'予想時間算出シート'!C96+'入力シート'!D25</f>
        <v>39444.023877314816</v>
      </c>
      <c r="N96" s="116" t="s">
        <v>23</v>
      </c>
      <c r="O96" s="116" t="s">
        <v>99</v>
      </c>
      <c r="P96" s="116" t="s">
        <v>102</v>
      </c>
      <c r="Q96" s="84">
        <f>M96+G96</f>
        <v>39444.02873842593</v>
      </c>
      <c r="IJ96"/>
      <c r="IK96"/>
      <c r="IL96"/>
      <c r="IM96"/>
      <c r="IN96"/>
      <c r="IO96"/>
      <c r="IP96"/>
      <c r="IQ96"/>
      <c r="IR96"/>
      <c r="IS96"/>
      <c r="IT96"/>
      <c r="IU96"/>
      <c r="IV96"/>
    </row>
    <row r="97" spans="1:256" s="15" customFormat="1" ht="12.75">
      <c r="A97" s="98"/>
      <c r="B97" s="116" t="s">
        <v>103</v>
      </c>
      <c r="C97" s="114">
        <f>'入力シート'!G5+'入力シート'!C26</f>
        <v>39443.59789351852</v>
      </c>
      <c r="D97" s="114"/>
      <c r="E97" s="107">
        <f>IF(AND(HOUR(C97)&gt;=2,HOUR(C97)&lt;8),1,IF(AND(HOUR(C97)&gt;=8,HOUR(C97)&lt;18),2,3))</f>
        <v>2</v>
      </c>
      <c r="F97" s="108">
        <f>IF(OR(WEEKDAY(C97)=1,WEEKDAY(C97)=7),2,1)</f>
        <v>1</v>
      </c>
      <c r="G97" s="109">
        <f>IF(E97=1,'入力シート'!C48,IF(E97=2,IF(F97=1,'入力シート'!C49,'入力シート'!C50),'入力シート'!C50))</f>
        <v>0.006944444444444444</v>
      </c>
      <c r="H97"/>
      <c r="I97" s="84">
        <f>C97+G97</f>
        <v>39443.604837962965</v>
      </c>
      <c r="J97" s="110">
        <f>IF('入力シート'!C26*0.999&lt;1,('入力シート'!C26+1)*0.999,'入力シート'!C26*0.999)</f>
        <v>1.0898527300815253</v>
      </c>
      <c r="K97"/>
      <c r="L97" s="111">
        <f>RANK(M97,grp_予想時間算出シート_時間種別,2)</f>
        <v>2</v>
      </c>
      <c r="M97" s="84">
        <f>'予想時間算出シート'!C97+'入力シート'!D26</f>
        <v>39443.59789351852</v>
      </c>
      <c r="N97" s="116" t="s">
        <v>24</v>
      </c>
      <c r="O97" s="116" t="s">
        <v>99</v>
      </c>
      <c r="P97" s="116" t="s">
        <v>104</v>
      </c>
      <c r="Q97" s="84">
        <f>M97+G97</f>
        <v>39443.604837962965</v>
      </c>
      <c r="IJ97"/>
      <c r="IK97"/>
      <c r="IL97"/>
      <c r="IM97"/>
      <c r="IN97"/>
      <c r="IO97"/>
      <c r="IP97"/>
      <c r="IQ97"/>
      <c r="IR97"/>
      <c r="IS97"/>
      <c r="IT97"/>
      <c r="IU97"/>
      <c r="IV97"/>
    </row>
    <row r="98" spans="1:256" s="15" customFormat="1" ht="12.75">
      <c r="A98" s="98"/>
      <c r="B98" s="116" t="s">
        <v>105</v>
      </c>
      <c r="C98" s="114">
        <f>'入力シート'!G5+'入力シート'!C27</f>
        <v>39443.79004629629</v>
      </c>
      <c r="D98" s="114"/>
      <c r="E98" s="107">
        <f>IF(AND(HOUR(C98)&gt;=2,HOUR(C98)&lt;8),1,IF(AND(HOUR(C98)&gt;=8,HOUR(C98)&lt;18),2,3))</f>
        <v>3</v>
      </c>
      <c r="F98" s="108">
        <f>IF(OR(WEEKDAY(C98)=1,WEEKDAY(C98)=7),2,1)</f>
        <v>1</v>
      </c>
      <c r="G98" s="109">
        <f>IF(E98=1,'入力シート'!C48,IF(E98=2,IF(F98=1,'入力シート'!C49,'入力シート'!C50),'入力シート'!C50))</f>
        <v>0.004861111111111111</v>
      </c>
      <c r="H98"/>
      <c r="I98" s="84">
        <f>C98+G98</f>
        <v>39443.794907407406</v>
      </c>
      <c r="J98" s="110">
        <f>IF('入力シート'!C27*0.999&lt;1,('入力シート'!C27+1)*0.999,'入力シート'!C27*0.999)</f>
        <v>1.2818133550815252</v>
      </c>
      <c r="K98"/>
      <c r="L98" s="111">
        <f>RANK(M98,grp_予想時間算出シート_時間種別,2)</f>
        <v>6</v>
      </c>
      <c r="M98" s="84">
        <f>'予想時間算出シート'!C98+'入力シート'!D27</f>
        <v>39443.79004629629</v>
      </c>
      <c r="N98" s="116" t="s">
        <v>26</v>
      </c>
      <c r="O98" s="116" t="s">
        <v>99</v>
      </c>
      <c r="P98" s="116" t="s">
        <v>106</v>
      </c>
      <c r="Q98" s="84">
        <f>M98+G98</f>
        <v>39443.794907407406</v>
      </c>
      <c r="IJ98"/>
      <c r="IK98"/>
      <c r="IL98"/>
      <c r="IM98"/>
      <c r="IN98"/>
      <c r="IO98"/>
      <c r="IP98"/>
      <c r="IQ98"/>
      <c r="IR98"/>
      <c r="IS98"/>
      <c r="IT98"/>
      <c r="IU98"/>
      <c r="IV98"/>
    </row>
    <row r="99" spans="1:256" s="15" customFormat="1" ht="12.75">
      <c r="A99" s="98"/>
      <c r="B99" s="116" t="s">
        <v>107</v>
      </c>
      <c r="C99" s="114">
        <f>'入力シート'!G5+'入力シート'!C28</f>
        <v>39445.241435185184</v>
      </c>
      <c r="D99" s="114"/>
      <c r="E99" s="107">
        <f>IF(AND(HOUR(C99)&gt;=2,HOUR(C99)&lt;8),1,IF(AND(HOUR(C99)&gt;=8,HOUR(C99)&lt;18),2,3))</f>
        <v>1</v>
      </c>
      <c r="F99" s="108">
        <f>IF(OR(WEEKDAY(C99)=1,WEEKDAY(C99)=7),2,1)</f>
        <v>2</v>
      </c>
      <c r="G99" s="109">
        <f>IF(E99=1,'入力シート'!C48,IF(E99=2,IF(F99=1,'入力シート'!C49,'入力シート'!C50),'入力シート'!C50))</f>
        <v>0.009027777777777777</v>
      </c>
      <c r="H99"/>
      <c r="I99" s="84">
        <f>C99+G99</f>
        <v>39445.25046296296</v>
      </c>
      <c r="J99" s="110">
        <f>IF('入力シート'!C28*0.999&lt;1,('入力シート'!C28+1)*0.999,'入力シート'!C28*0.999)</f>
        <v>1.7327508550815254</v>
      </c>
      <c r="K99"/>
      <c r="L99" s="111">
        <f>RANK(M99,grp_予想時間算出シート_時間種別,2)</f>
        <v>29</v>
      </c>
      <c r="M99" s="84">
        <f>'予想時間算出シート'!C99+'入力シート'!D28</f>
        <v>39445.241435185184</v>
      </c>
      <c r="N99" s="116" t="s">
        <v>28</v>
      </c>
      <c r="O99" s="116" t="s">
        <v>99</v>
      </c>
      <c r="P99" s="116" t="s">
        <v>108</v>
      </c>
      <c r="Q99" s="84">
        <f>M99+G99</f>
        <v>39445.25046296296</v>
      </c>
      <c r="IJ99"/>
      <c r="IK99"/>
      <c r="IL99"/>
      <c r="IM99"/>
      <c r="IN99"/>
      <c r="IO99"/>
      <c r="IP99"/>
      <c r="IQ99"/>
      <c r="IR99"/>
      <c r="IS99"/>
      <c r="IT99"/>
      <c r="IU99"/>
      <c r="IV99"/>
    </row>
    <row r="100" spans="1:256" s="15" customFormat="1" ht="12.75">
      <c r="A100" s="98"/>
      <c r="B100" s="116" t="s">
        <v>109</v>
      </c>
      <c r="C100" s="114">
        <f>'入力シート'!G5+'入力シート'!C29</f>
        <v>39444.155127314814</v>
      </c>
      <c r="D100" s="114"/>
      <c r="E100" s="107">
        <f>IF(AND(HOUR(C100)&gt;=2,HOUR(C100)&lt;8),1,IF(AND(HOUR(C100)&gt;=8,HOUR(C100)&lt;18),2,3))</f>
        <v>1</v>
      </c>
      <c r="F100" s="108">
        <f>IF(OR(WEEKDAY(C100)=1,WEEKDAY(C100)=7),2,1)</f>
        <v>1</v>
      </c>
      <c r="G100" s="109">
        <f>IF(E100=1,'入力シート'!C48,IF(E100=2,IF(F100=1,'入力シート'!C49,'入力シート'!C50),'入力シート'!C50))</f>
        <v>0.009027777777777777</v>
      </c>
      <c r="H100"/>
      <c r="I100" s="84">
        <f>C100+G100</f>
        <v>39444.16415509259</v>
      </c>
      <c r="J100" s="110">
        <f>IF('入力シート'!C29*0.999&lt;1,('入力シート'!C29+1)*0.999,'入力シート'!C29*0.999)</f>
        <v>1.646529292581525</v>
      </c>
      <c r="K100"/>
      <c r="L100" s="111">
        <f>RANK(M100,grp_予想時間算出シート_時間種別,2)</f>
        <v>11</v>
      </c>
      <c r="M100" s="84">
        <f>'予想時間算出シート'!C100+'入力シート'!D29</f>
        <v>39444.155127314814</v>
      </c>
      <c r="N100" s="116" t="s">
        <v>10</v>
      </c>
      <c r="O100" s="116" t="s">
        <v>99</v>
      </c>
      <c r="P100" s="116" t="s">
        <v>110</v>
      </c>
      <c r="Q100" s="84">
        <f>M100+G100</f>
        <v>39444.16415509259</v>
      </c>
      <c r="IJ100"/>
      <c r="IK100"/>
      <c r="IL100"/>
      <c r="IM100"/>
      <c r="IN100"/>
      <c r="IO100"/>
      <c r="IP100"/>
      <c r="IQ100"/>
      <c r="IR100"/>
      <c r="IS100"/>
      <c r="IT100"/>
      <c r="IU100"/>
      <c r="IV100"/>
    </row>
    <row r="101" spans="1:256" s="15" customFormat="1" ht="12.75">
      <c r="A101" s="98"/>
      <c r="B101" s="116" t="s">
        <v>111</v>
      </c>
      <c r="C101" s="114">
        <f>'入力シート'!G5+'入力シート'!C30</f>
        <v>39444.383315011575</v>
      </c>
      <c r="D101" s="114"/>
      <c r="E101" s="107">
        <f>IF(AND(HOUR(C101)&gt;=2,HOUR(C101)&lt;8),1,IF(AND(HOUR(C101)&gt;=8,HOUR(C101)&lt;18),2,3))</f>
        <v>2</v>
      </c>
      <c r="F101" s="108">
        <f>IF(OR(WEEKDAY(C101)=1,WEEKDAY(C101)=7),2,1)</f>
        <v>1</v>
      </c>
      <c r="G101" s="109">
        <f>IF(E101=1,'入力シート'!C48,IF(E101=2,IF(F101=1,'入力シート'!C49,'入力シート'!C50),'入力シート'!C50))</f>
        <v>0.006944444444444444</v>
      </c>
      <c r="H101"/>
      <c r="I101" s="84">
        <f>C101+G101</f>
        <v>39444.39025945602</v>
      </c>
      <c r="J101" s="110">
        <f>IF('入力シート'!C30*0.999&lt;1,('入力シート'!C30+1)*0.999,'入力シート'!C30*0.999)</f>
        <v>1.8744888016440255</v>
      </c>
      <c r="K101"/>
      <c r="L101" s="111">
        <f>RANK(M101,grp_予想時間算出シート_時間種別,2)</f>
        <v>18</v>
      </c>
      <c r="M101" s="84">
        <f>'予想時間算出シート'!C101+'入力シート'!D30</f>
        <v>39444.383315011575</v>
      </c>
      <c r="N101" s="116" t="s">
        <v>31</v>
      </c>
      <c r="O101" s="116" t="s">
        <v>99</v>
      </c>
      <c r="P101" s="116" t="s">
        <v>112</v>
      </c>
      <c r="Q101" s="84">
        <f>M101+G101</f>
        <v>39444.39025945602</v>
      </c>
      <c r="IJ101"/>
      <c r="IK101"/>
      <c r="IL101"/>
      <c r="IM101"/>
      <c r="IN101"/>
      <c r="IO101"/>
      <c r="IP101"/>
      <c r="IQ101"/>
      <c r="IR101"/>
      <c r="IS101"/>
      <c r="IT101"/>
      <c r="IU101"/>
      <c r="IV101"/>
    </row>
    <row r="102" spans="1:256" s="9" customFormat="1" ht="12.75">
      <c r="A102" s="98"/>
      <c r="B102" s="117" t="s">
        <v>113</v>
      </c>
      <c r="C102" s="100">
        <f>'入力シート'!G5+'入力シート'!C31</f>
        <v>39444.391341712966</v>
      </c>
      <c r="D102" s="100"/>
      <c r="E102" s="101">
        <f>IF(AND(HOUR(C102)&gt;=2,HOUR(C102)&lt;8),1,IF(AND(HOUR(C102)&gt;=8,HOUR(C102)&lt;18),2,3))</f>
        <v>2</v>
      </c>
      <c r="F102" s="102">
        <f>IF(OR(WEEKDAY(C102)=1,WEEKDAY(C102)=7),2,1)</f>
        <v>1</v>
      </c>
      <c r="G102" s="103">
        <f>IF(E102=1,'入力シート'!C48,IF(E102=2,IF(F102=1,'入力シート'!C49,'入力シート'!C50),'入力シート'!C50))</f>
        <v>0.006944444444444444</v>
      </c>
      <c r="H102" s="104"/>
      <c r="I102" s="100">
        <f>C102+G102</f>
        <v>39444.39828615741</v>
      </c>
      <c r="J102" s="105">
        <f>IF('入力シート'!C31*0.999&lt;1,('入力シート'!C31+1)*0.999,'入力シート'!C31*0.999)</f>
        <v>1.8825074763315217</v>
      </c>
      <c r="K102" s="104"/>
      <c r="L102" s="97">
        <f>RANK(M102,grp_予想時間算出シート_時間種別,2)</f>
        <v>20</v>
      </c>
      <c r="M102" s="100">
        <f>'予想時間算出シート'!C102+'入力シート'!D31</f>
        <v>39444.391341712966</v>
      </c>
      <c r="N102" s="117" t="s">
        <v>33</v>
      </c>
      <c r="O102" s="117" t="s">
        <v>99</v>
      </c>
      <c r="P102" s="117" t="s">
        <v>114</v>
      </c>
      <c r="Q102" s="100">
        <f>M102+G102</f>
        <v>39444.39828615741</v>
      </c>
      <c r="IJ102" s="10"/>
      <c r="IK102" s="10"/>
      <c r="IL102" s="10"/>
      <c r="IM102" s="10"/>
      <c r="IN102" s="10"/>
      <c r="IO102" s="10"/>
      <c r="IP102" s="10"/>
      <c r="IQ102" s="10"/>
      <c r="IR102" s="10"/>
      <c r="IS102" s="10"/>
      <c r="IT102"/>
      <c r="IU102"/>
      <c r="IV102"/>
    </row>
    <row r="103" spans="1:256" s="10" customFormat="1" ht="12.75">
      <c r="A103" s="98" t="s">
        <v>65</v>
      </c>
      <c r="B103" s="116" t="s">
        <v>98</v>
      </c>
      <c r="C103" s="84">
        <f>I95+J95</f>
        <v>39445.98342204721</v>
      </c>
      <c r="D103" s="84"/>
      <c r="E103" s="107">
        <f>IF(AND(HOUR(C103)&gt;=2,HOUR(C103)&lt;8),1,IF(AND(HOUR(C103)&gt;=8,HOUR(C103)&lt;18),2,3))</f>
        <v>3</v>
      </c>
      <c r="F103" s="108">
        <f>IF(OR(WEEKDAY(C103)=1,WEEKDAY(C103)=7),2,1)</f>
        <v>2</v>
      </c>
      <c r="G103" s="109">
        <f>IF(E103=1,'入力シート'!C48,IF(E103=2,IF(F103=1,'入力シート'!C49,'入力シート'!C50),'入力シート'!C50))</f>
        <v>0.004861111111111111</v>
      </c>
      <c r="I103" s="84">
        <f>C103+G103</f>
        <v>39445.98828315832</v>
      </c>
      <c r="J103" s="110">
        <f>IF(J95*0.999&lt;1,(J95+1)*0.999,J95*0.999)</f>
        <v>1.7311220626639434</v>
      </c>
      <c r="L103" s="111">
        <f>RANK(M103,grp_予想時間算出シート_時間種別,2)</f>
        <v>41</v>
      </c>
      <c r="M103" s="84">
        <f>'予想時間算出シート'!C103+'入力シート'!D24</f>
        <v>39445.98342204721</v>
      </c>
      <c r="N103" s="116" t="s">
        <v>22</v>
      </c>
      <c r="O103" s="116" t="s">
        <v>99</v>
      </c>
      <c r="P103" s="116" t="s">
        <v>100</v>
      </c>
      <c r="Q103" s="84">
        <f>M103+G103</f>
        <v>39445.98828315832</v>
      </c>
      <c r="IT103"/>
      <c r="IU103"/>
      <c r="IV103"/>
    </row>
    <row r="104" spans="1:17" ht="12.75">
      <c r="A104" s="98"/>
      <c r="B104" s="116" t="s">
        <v>101</v>
      </c>
      <c r="C104" s="114">
        <f>I96+J96</f>
        <v>39445.54414896851</v>
      </c>
      <c r="D104" s="114"/>
      <c r="E104" s="107">
        <f>IF(AND(HOUR(C104)&gt;=2,HOUR(C104)&lt;8),1,IF(AND(HOUR(C104)&gt;=8,HOUR(C104)&lt;18),2,3))</f>
        <v>2</v>
      </c>
      <c r="F104" s="108">
        <f>IF(OR(WEEKDAY(C104)=1,WEEKDAY(C104)=7),2,1)</f>
        <v>2</v>
      </c>
      <c r="G104" s="109">
        <f>IF(E104=1,'入力シート'!C48,IF(E104=2,IF(F104=1,'入力シート'!C49,'入力シート'!C50),'入力シート'!C50))</f>
        <v>0.004861111111111111</v>
      </c>
      <c r="I104" s="84">
        <f>C104+G104</f>
        <v>39445.54901007962</v>
      </c>
      <c r="J104" s="110">
        <f>IF(J96*0.999&lt;1,(J96+1)*0.999,J96*0.999)</f>
        <v>1.5138951320389438</v>
      </c>
      <c r="L104" s="111">
        <f>RANK(M104,grp_予想時間算出シート_時間種別,2)</f>
        <v>33</v>
      </c>
      <c r="M104" s="84">
        <f>'予想時間算出シート'!C104+'入力シート'!D25</f>
        <v>39445.54414896851</v>
      </c>
      <c r="N104" s="116" t="s">
        <v>23</v>
      </c>
      <c r="O104" s="116" t="s">
        <v>99</v>
      </c>
      <c r="P104" s="116" t="s">
        <v>102</v>
      </c>
      <c r="Q104" s="84">
        <f>M104+G104</f>
        <v>39445.54901007962</v>
      </c>
    </row>
    <row r="105" spans="1:17" ht="12.75">
      <c r="A105" s="98"/>
      <c r="B105" s="116" t="s">
        <v>103</v>
      </c>
      <c r="C105" s="114">
        <f>I97+J97</f>
        <v>39444.694690693046</v>
      </c>
      <c r="D105" s="114"/>
      <c r="E105" s="107">
        <f>IF(AND(HOUR(C105)&gt;=2,HOUR(C105)&lt;8),1,IF(AND(HOUR(C105)&gt;=8,HOUR(C105)&lt;18),2,3))</f>
        <v>2</v>
      </c>
      <c r="F105" s="108">
        <f>IF(OR(WEEKDAY(C105)=1,WEEKDAY(C105)=7),2,1)</f>
        <v>1</v>
      </c>
      <c r="G105" s="109">
        <f>IF(E105=1,'入力シート'!C48,IF(E105=2,IF(F105=1,'入力シート'!C49,'入力シート'!C50),'入力シート'!C50))</f>
        <v>0.006944444444444444</v>
      </c>
      <c r="I105" s="84">
        <f>C105+G105</f>
        <v>39444.70163513749</v>
      </c>
      <c r="J105" s="110">
        <f>IF(J97*0.999&lt;1,(J97+1)*0.999,J97*0.999)</f>
        <v>1.0887628773514437</v>
      </c>
      <c r="L105" s="111">
        <f>RANK(M105,grp_予想時間算出シート_時間種別,2)</f>
        <v>23</v>
      </c>
      <c r="M105" s="84">
        <f>'予想時間算出シート'!C105+'入力シート'!D26</f>
        <v>39444.694690693046</v>
      </c>
      <c r="N105" s="116" t="s">
        <v>24</v>
      </c>
      <c r="O105" s="116" t="s">
        <v>99</v>
      </c>
      <c r="P105" s="116" t="s">
        <v>104</v>
      </c>
      <c r="Q105" s="84">
        <f>M105+G105</f>
        <v>39444.70163513749</v>
      </c>
    </row>
    <row r="106" spans="1:17" ht="12.75">
      <c r="A106" s="98"/>
      <c r="B106" s="116" t="s">
        <v>105</v>
      </c>
      <c r="C106" s="114">
        <f>I98+J98</f>
        <v>39445.07672076249</v>
      </c>
      <c r="D106" s="114"/>
      <c r="E106" s="107">
        <f>IF(AND(HOUR(C106)&gt;=2,HOUR(C106)&lt;8),1,IF(AND(HOUR(C106)&gt;=8,HOUR(C106)&lt;18),2,3))</f>
        <v>3</v>
      </c>
      <c r="F106" s="108">
        <f>IF(OR(WEEKDAY(C106)=1,WEEKDAY(C106)=7),2,1)</f>
        <v>2</v>
      </c>
      <c r="G106" s="109">
        <f>IF(E106=1,'入力シート'!C48,IF(E106=2,IF(F106=1,'入力シート'!C49,'入力シート'!C50),'入力シート'!C50))</f>
        <v>0.004861111111111111</v>
      </c>
      <c r="I106" s="84">
        <f>C106+G106</f>
        <v>39445.0815818736</v>
      </c>
      <c r="J106" s="110">
        <f>IF(J98*0.999&lt;1,(J98+1)*0.999,J98*0.999)</f>
        <v>1.2805315417264436</v>
      </c>
      <c r="L106" s="111">
        <f>RANK(M106,grp_予想時間算出シート_時間種別,2)</f>
        <v>25</v>
      </c>
      <c r="M106" s="84">
        <f>'予想時間算出シート'!C106+'入力シート'!D27</f>
        <v>39445.07672076249</v>
      </c>
      <c r="N106" s="116" t="s">
        <v>26</v>
      </c>
      <c r="O106" s="116" t="s">
        <v>99</v>
      </c>
      <c r="P106" s="116" t="s">
        <v>106</v>
      </c>
      <c r="Q106" s="84">
        <f>M106+G106</f>
        <v>39445.0815818736</v>
      </c>
    </row>
    <row r="107" spans="1:17" ht="12.75">
      <c r="A107" s="98"/>
      <c r="B107" s="116" t="s">
        <v>107</v>
      </c>
      <c r="C107" s="114">
        <f>I99+J99</f>
        <v>39446.98321381804</v>
      </c>
      <c r="D107" s="114"/>
      <c r="E107" s="107">
        <f>IF(AND(HOUR(C107)&gt;=2,HOUR(C107)&lt;8),1,IF(AND(HOUR(C107)&gt;=8,HOUR(C107)&lt;18),2,3))</f>
        <v>3</v>
      </c>
      <c r="F107" s="108">
        <f>IF(OR(WEEKDAY(C107)=1,WEEKDAY(C107)=7),2,1)</f>
        <v>2</v>
      </c>
      <c r="G107" s="109">
        <f>IF(E107=1,'入力シート'!C48,IF(E107=2,IF(F107=1,'入力シート'!C49,'入力シート'!C50),'入力シート'!C50))</f>
        <v>0.004861111111111111</v>
      </c>
      <c r="I107" s="84">
        <f>C107+G107</f>
        <v>39446.988074929155</v>
      </c>
      <c r="J107" s="110">
        <f>IF(J99*0.999&lt;1,(J99+1)*0.999,J99*0.999)</f>
        <v>1.7310181042264439</v>
      </c>
      <c r="L107" s="111">
        <f>RANK(M107,grp_予想時間算出シート_時間種別,2)</f>
        <v>56</v>
      </c>
      <c r="M107" s="84">
        <f>'予想時間算出シート'!C107+'入力シート'!D28</f>
        <v>39446.98321381804</v>
      </c>
      <c r="N107" s="116" t="s">
        <v>28</v>
      </c>
      <c r="O107" s="116" t="s">
        <v>99</v>
      </c>
      <c r="P107" s="116" t="s">
        <v>108</v>
      </c>
      <c r="Q107" s="84">
        <f>M107+G107</f>
        <v>39446.988074929155</v>
      </c>
    </row>
    <row r="108" spans="1:17" ht="12.75">
      <c r="A108" s="98"/>
      <c r="B108" s="116" t="s">
        <v>109</v>
      </c>
      <c r="C108" s="114">
        <f>I100+J100</f>
        <v>39445.81068438517</v>
      </c>
      <c r="D108" s="114"/>
      <c r="E108" s="107">
        <f>IF(AND(HOUR(C108)&gt;=2,HOUR(C108)&lt;8),1,IF(AND(HOUR(C108)&gt;=8,HOUR(C108)&lt;18),2,3))</f>
        <v>3</v>
      </c>
      <c r="F108" s="108">
        <f>IF(OR(WEEKDAY(C108)=1,WEEKDAY(C108)=7),2,1)</f>
        <v>2</v>
      </c>
      <c r="G108" s="109">
        <f>IF(E108=1,'入力シート'!C48,IF(E108=2,IF(F108=1,'入力シート'!C49,'入力シート'!C50),'入力シート'!C50))</f>
        <v>0.004861111111111111</v>
      </c>
      <c r="I108" s="84">
        <f>C108+G108</f>
        <v>39445.81554549628</v>
      </c>
      <c r="J108" s="110">
        <f>IF(J100*0.999&lt;1,(J100+1)*0.999,J100*0.999)</f>
        <v>1.6448827632889433</v>
      </c>
      <c r="L108" s="111">
        <f>RANK(M108,grp_予想時間算出シート_時間種別,2)</f>
        <v>38</v>
      </c>
      <c r="M108" s="84">
        <f>'予想時間算出シート'!C108+'入力シート'!D29</f>
        <v>39445.81068438517</v>
      </c>
      <c r="N108" s="116" t="s">
        <v>10</v>
      </c>
      <c r="O108" s="116" t="s">
        <v>99</v>
      </c>
      <c r="P108" s="116" t="s">
        <v>110</v>
      </c>
      <c r="Q108" s="84">
        <f>M108+G108</f>
        <v>39445.81554549628</v>
      </c>
    </row>
    <row r="109" spans="1:17" ht="12.75">
      <c r="A109" s="98"/>
      <c r="B109" s="116" t="s">
        <v>111</v>
      </c>
      <c r="C109" s="114">
        <f>I101+J101</f>
        <v>39446.264748257665</v>
      </c>
      <c r="D109" s="114"/>
      <c r="E109" s="107">
        <f>IF(AND(HOUR(C109)&gt;=2,HOUR(C109)&lt;8),1,IF(AND(HOUR(C109)&gt;=8,HOUR(C109)&lt;18),2,3))</f>
        <v>1</v>
      </c>
      <c r="F109" s="108">
        <f>IF(OR(WEEKDAY(C109)=1,WEEKDAY(C109)=7),2,1)</f>
        <v>2</v>
      </c>
      <c r="G109" s="109">
        <f>IF(E109=1,'入力シート'!C48,IF(E109=2,IF(F109=1,'入力シート'!C49,'入力シート'!C50),'入力シート'!C50))</f>
        <v>0.009027777777777777</v>
      </c>
      <c r="I109" s="84">
        <f>C109+G109</f>
        <v>39446.27377603544</v>
      </c>
      <c r="J109" s="110">
        <f>IF(J101*0.999&lt;1,(J101+1)*0.999,J101*0.999)</f>
        <v>1.8726143128423816</v>
      </c>
      <c r="L109" s="111">
        <f>RANK(M109,grp_予想時間算出シート_時間種別,2)</f>
        <v>43</v>
      </c>
      <c r="M109" s="84">
        <f>'予想時間算出シート'!C109+'入力シート'!D30</f>
        <v>39446.264748257665</v>
      </c>
      <c r="N109" s="116" t="s">
        <v>31</v>
      </c>
      <c r="O109" s="116" t="s">
        <v>99</v>
      </c>
      <c r="P109" s="116" t="s">
        <v>112</v>
      </c>
      <c r="Q109" s="84">
        <f>M109+G109</f>
        <v>39446.27377603544</v>
      </c>
    </row>
    <row r="110" spans="1:256" s="10" customFormat="1" ht="12.75">
      <c r="A110" s="98"/>
      <c r="B110" s="117" t="s">
        <v>113</v>
      </c>
      <c r="C110" s="100">
        <f>I102+J102</f>
        <v>39446.28079363374</v>
      </c>
      <c r="D110" s="100"/>
      <c r="E110" s="101">
        <f>IF(AND(HOUR(C110)&gt;=2,HOUR(C110)&lt;8),1,IF(AND(HOUR(C110)&gt;=8,HOUR(C110)&lt;18),2,3))</f>
        <v>1</v>
      </c>
      <c r="F110" s="102">
        <f>IF(OR(WEEKDAY(C110)=1,WEEKDAY(C110)=7),2,1)</f>
        <v>2</v>
      </c>
      <c r="G110" s="103">
        <f>IF(E110=1,'入力シート'!C48,IF(E110=2,IF(F110=1,'入力シート'!C49,'入力シート'!C50),'入力シート'!C50))</f>
        <v>0.009027777777777777</v>
      </c>
      <c r="H110" s="104"/>
      <c r="I110" s="100">
        <f>C110+G110</f>
        <v>39446.28982141152</v>
      </c>
      <c r="J110" s="105">
        <f>IF(J102*0.999&lt;1,(J102+1)*0.999,J102*0.999)</f>
        <v>1.8806249688551901</v>
      </c>
      <c r="K110" s="104"/>
      <c r="L110" s="97">
        <f>RANK(M110,grp_予想時間算出シート_時間種別,2)</f>
        <v>45</v>
      </c>
      <c r="M110" s="100">
        <f>'予想時間算出シート'!C110+'入力シート'!D31</f>
        <v>39446.28079363374</v>
      </c>
      <c r="N110" s="117" t="s">
        <v>33</v>
      </c>
      <c r="O110" s="117" t="s">
        <v>99</v>
      </c>
      <c r="P110" s="117" t="s">
        <v>114</v>
      </c>
      <c r="Q110" s="100">
        <f>M110+G110</f>
        <v>39446.28982141152</v>
      </c>
      <c r="IT110"/>
      <c r="IU110"/>
      <c r="IV110"/>
    </row>
    <row r="111" spans="1:256" s="9" customFormat="1" ht="12.75">
      <c r="A111" s="98" t="s">
        <v>72</v>
      </c>
      <c r="B111" s="116" t="s">
        <v>98</v>
      </c>
      <c r="C111" s="84">
        <f>I103+J103</f>
        <v>39447.71940522099</v>
      </c>
      <c r="D111" s="84"/>
      <c r="E111" s="107">
        <f>IF(AND(HOUR(C111)&gt;=2,HOUR(C111)&lt;8),1,IF(AND(HOUR(C111)&gt;=8,HOUR(C111)&lt;18),2,3))</f>
        <v>2</v>
      </c>
      <c r="F111" s="108">
        <f>IF(OR(WEEKDAY(C111)=1,WEEKDAY(C111)=7),2,1)</f>
        <v>1</v>
      </c>
      <c r="G111" s="109">
        <f>IF(E111=1,'入力シート'!C48,IF(E111=2,IF(F111=1,'入力シート'!C49,'入力シート'!C50),'入力シート'!C50))</f>
        <v>0.006944444444444444</v>
      </c>
      <c r="H111" s="10"/>
      <c r="I111" s="84">
        <f>C111+G111</f>
        <v>39447.726349665434</v>
      </c>
      <c r="J111" s="110">
        <f>IF(J103*0.999&lt;1,(J103+1)*0.999,J103*0.999)</f>
        <v>1.7293909406012795</v>
      </c>
      <c r="L111" s="111">
        <f>RANK(M111,grp_予想時間算出シート_時間種別,2)</f>
        <v>67</v>
      </c>
      <c r="M111" s="84">
        <f>'予想時間算出シート'!C111+'入力シート'!D24</f>
        <v>39447.71940522099</v>
      </c>
      <c r="N111" s="116" t="s">
        <v>22</v>
      </c>
      <c r="O111" s="116" t="s">
        <v>99</v>
      </c>
      <c r="P111" s="116" t="s">
        <v>100</v>
      </c>
      <c r="Q111" s="84">
        <f>M111+G111</f>
        <v>39447.726349665434</v>
      </c>
      <c r="IR111" s="10"/>
      <c r="IS111" s="10"/>
      <c r="IT111"/>
      <c r="IU111"/>
      <c r="IV111"/>
    </row>
    <row r="112" spans="1:17" ht="12.75">
      <c r="A112" s="98"/>
      <c r="B112" s="116" t="s">
        <v>101</v>
      </c>
      <c r="C112" s="114">
        <f>I104+J104</f>
        <v>39447.062905211664</v>
      </c>
      <c r="D112" s="114"/>
      <c r="E112" s="107">
        <f>IF(AND(HOUR(C112)&gt;=2,HOUR(C112)&lt;8),1,IF(AND(HOUR(C112)&gt;=8,HOUR(C112)&lt;18),2,3))</f>
        <v>3</v>
      </c>
      <c r="F112" s="108">
        <f>IF(OR(WEEKDAY(C112)=1,WEEKDAY(C112)=7),2,1)</f>
        <v>1</v>
      </c>
      <c r="G112" s="109">
        <f>IF(E112=1,'入力シート'!C48,IF(E112=2,IF(F112=1,'入力シート'!C49,'入力シート'!C50),'入力シート'!C50))</f>
        <v>0.004861111111111111</v>
      </c>
      <c r="I112" s="84">
        <f>C112+G112</f>
        <v>39447.067766322776</v>
      </c>
      <c r="J112" s="110">
        <f>IF(J104*0.999&lt;1,(J104+1)*0.999,J104*0.999)</f>
        <v>1.5123812369069047</v>
      </c>
      <c r="L112" s="111">
        <f>RANK(M112,grp_予想時間算出シート_時間種別,2)</f>
        <v>58</v>
      </c>
      <c r="M112" s="84">
        <f>'予想時間算出シート'!C112+'入力シート'!D25</f>
        <v>39447.062905211664</v>
      </c>
      <c r="N112" s="116" t="s">
        <v>23</v>
      </c>
      <c r="O112" s="116" t="s">
        <v>99</v>
      </c>
      <c r="P112" s="116" t="s">
        <v>102</v>
      </c>
      <c r="Q112" s="84">
        <f>M112+G112</f>
        <v>39447.067766322776</v>
      </c>
    </row>
    <row r="113" spans="1:17" ht="12.75">
      <c r="A113" s="98"/>
      <c r="B113" s="116" t="s">
        <v>103</v>
      </c>
      <c r="C113" s="114">
        <f>I105+J105</f>
        <v>39445.79039801484</v>
      </c>
      <c r="D113" s="114"/>
      <c r="E113" s="107">
        <f>IF(AND(HOUR(C113)&gt;=2,HOUR(C113)&lt;8),1,IF(AND(HOUR(C113)&gt;=8,HOUR(C113)&lt;18),2,3))</f>
        <v>3</v>
      </c>
      <c r="F113" s="108">
        <f>IF(OR(WEEKDAY(C113)=1,WEEKDAY(C113)=7),2,1)</f>
        <v>2</v>
      </c>
      <c r="G113" s="109">
        <f>IF(E113=1,'入力シート'!C48,IF(E113=2,IF(F113=1,'入力シート'!C49,'入力シート'!C50),'入力シート'!C50))</f>
        <v>0.004861111111111111</v>
      </c>
      <c r="I113" s="84">
        <f>C113+G113</f>
        <v>39445.79525912595</v>
      </c>
      <c r="J113" s="110">
        <f>IF(J105*0.999&lt;1,(J105+1)*0.999,J105*0.999)</f>
        <v>1.0876741144740922</v>
      </c>
      <c r="L113" s="111">
        <f>RANK(M113,grp_予想時間算出シート_時間種別,2)</f>
        <v>36</v>
      </c>
      <c r="M113" s="84">
        <f>'予想時間算出シート'!C113+'入力シート'!D26</f>
        <v>39445.79039801484</v>
      </c>
      <c r="N113" s="116" t="s">
        <v>24</v>
      </c>
      <c r="O113" s="116" t="s">
        <v>99</v>
      </c>
      <c r="P113" s="116" t="s">
        <v>104</v>
      </c>
      <c r="Q113" s="84">
        <f>M113+G113</f>
        <v>39445.79525912595</v>
      </c>
    </row>
    <row r="114" spans="1:17" ht="12.75">
      <c r="A114" s="98"/>
      <c r="B114" s="116" t="s">
        <v>105</v>
      </c>
      <c r="C114" s="114">
        <f>I106+J106</f>
        <v>39446.36211341533</v>
      </c>
      <c r="D114" s="114"/>
      <c r="E114" s="107">
        <f>IF(AND(HOUR(C114)&gt;=2,HOUR(C114)&lt;8),1,IF(AND(HOUR(C114)&gt;=8,HOUR(C114)&lt;18),2,3))</f>
        <v>2</v>
      </c>
      <c r="F114" s="108">
        <f>IF(OR(WEEKDAY(C114)=1,WEEKDAY(C114)=7),2,1)</f>
        <v>2</v>
      </c>
      <c r="G114" s="109">
        <f>IF(E114=1,'入力シート'!C48,IF(E114=2,IF(F114=1,'入力シート'!C49,'入力シート'!C50),'入力シート'!C50))</f>
        <v>0.004861111111111111</v>
      </c>
      <c r="I114" s="84">
        <f>C114+G114</f>
        <v>39446.36697452644</v>
      </c>
      <c r="J114" s="110">
        <f>IF(J106*0.999&lt;1,(J106+1)*0.999,J106*0.999)</f>
        <v>1.2792510101847172</v>
      </c>
      <c r="L114" s="111">
        <f>RANK(M114,grp_予想時間算出シート_時間種別,2)</f>
        <v>47</v>
      </c>
      <c r="M114" s="84">
        <f>'予想時間算出シート'!C114+'入力シート'!D27</f>
        <v>39446.36211341533</v>
      </c>
      <c r="N114" s="116" t="s">
        <v>26</v>
      </c>
      <c r="O114" s="116" t="s">
        <v>99</v>
      </c>
      <c r="P114" s="116" t="s">
        <v>106</v>
      </c>
      <c r="Q114" s="84">
        <f>M114+G114</f>
        <v>39446.36697452644</v>
      </c>
    </row>
    <row r="115" spans="1:17" ht="12.75">
      <c r="A115" s="98"/>
      <c r="B115" s="116" t="s">
        <v>107</v>
      </c>
      <c r="C115" s="114">
        <f>I107+J107</f>
        <v>39448.71909303338</v>
      </c>
      <c r="D115" s="114"/>
      <c r="E115" s="107">
        <f>IF(AND(HOUR(C115)&gt;=2,HOUR(C115)&lt;8),1,IF(AND(HOUR(C115)&gt;=8,HOUR(C115)&lt;18),2,3))</f>
        <v>2</v>
      </c>
      <c r="F115" s="108">
        <f>IF(OR(WEEKDAY(C115)=1,WEEKDAY(C115)=7),2,1)</f>
        <v>1</v>
      </c>
      <c r="G115" s="109">
        <f>IF(E115=1,'入力シート'!C48,IF(E115=2,IF(F115=1,'入力シート'!C49,'入力シート'!C50),'入力シート'!C50))</f>
        <v>0.006944444444444444</v>
      </c>
      <c r="I115" s="84">
        <f>C115+G115</f>
        <v>39448.72603747783</v>
      </c>
      <c r="J115" s="110">
        <f>IF(J107*0.999&lt;1,(J107+1)*0.999,J107*0.999)</f>
        <v>1.7292870861222174</v>
      </c>
      <c r="L115" s="111">
        <f>RANK(M115,grp_予想時間算出シート_時間種別,2)</f>
        <v>81</v>
      </c>
      <c r="M115" s="84">
        <f>'予想時間算出シート'!C115+'入力シート'!D28</f>
        <v>39448.71909303338</v>
      </c>
      <c r="N115" s="116" t="s">
        <v>28</v>
      </c>
      <c r="O115" s="116" t="s">
        <v>99</v>
      </c>
      <c r="P115" s="116" t="s">
        <v>108</v>
      </c>
      <c r="Q115" s="84">
        <f>M115+G115</f>
        <v>39448.72603747783</v>
      </c>
    </row>
    <row r="116" spans="1:17" ht="12.75">
      <c r="A116" s="98"/>
      <c r="B116" s="116" t="s">
        <v>109</v>
      </c>
      <c r="C116" s="114">
        <f>I108+J108</f>
        <v>39447.460428259576</v>
      </c>
      <c r="D116" s="114"/>
      <c r="E116" s="107">
        <f>IF(AND(HOUR(C116)&gt;=2,HOUR(C116)&lt;8),1,IF(AND(HOUR(C116)&gt;=8,HOUR(C116)&lt;18),2,3))</f>
        <v>2</v>
      </c>
      <c r="F116" s="108">
        <f>IF(OR(WEEKDAY(C116)=1,WEEKDAY(C116)=7),2,1)</f>
        <v>1</v>
      </c>
      <c r="G116" s="109">
        <f>IF(E116=1,'入力シート'!C48,IF(E116=2,IF(F116=1,'入力シート'!C49,'入力シート'!C50),'入力シート'!C50))</f>
        <v>0.006944444444444444</v>
      </c>
      <c r="I116" s="84">
        <f>C116+G116</f>
        <v>39447.46737270402</v>
      </c>
      <c r="J116" s="110">
        <f>IF(J108*0.999&lt;1,(J108+1)*0.999,J108*0.999)</f>
        <v>1.6432378805256544</v>
      </c>
      <c r="L116" s="111">
        <f>RANK(M116,grp_予想時間算出シート_時間種別,2)</f>
        <v>62</v>
      </c>
      <c r="M116" s="84">
        <f>'予想時間算出シート'!C116+'入力シート'!D29</f>
        <v>39447.460428259576</v>
      </c>
      <c r="N116" s="116" t="s">
        <v>10</v>
      </c>
      <c r="O116" s="116" t="s">
        <v>99</v>
      </c>
      <c r="P116" s="116" t="s">
        <v>110</v>
      </c>
      <c r="Q116" s="84">
        <f>M116+G116</f>
        <v>39447.46737270402</v>
      </c>
    </row>
    <row r="117" spans="1:17" ht="12.75">
      <c r="A117" s="98"/>
      <c r="B117" s="116" t="s">
        <v>111</v>
      </c>
      <c r="C117" s="114">
        <f>I109+J109</f>
        <v>39448.14639034829</v>
      </c>
      <c r="D117" s="114"/>
      <c r="E117" s="107">
        <f>IF(AND(HOUR(C117)&gt;=2,HOUR(C117)&lt;8),1,IF(AND(HOUR(C117)&gt;=8,HOUR(C117)&lt;18),2,3))</f>
        <v>1</v>
      </c>
      <c r="F117" s="108">
        <f>IF(OR(WEEKDAY(C117)=1,WEEKDAY(C117)=7),2,1)</f>
        <v>1</v>
      </c>
      <c r="G117" s="109">
        <f>IF(E117=1,'入力シート'!C48,IF(E117=2,IF(F117=1,'入力シート'!C49,'入力シート'!C50),'入力シート'!C50))</f>
        <v>0.009027777777777777</v>
      </c>
      <c r="I117" s="84">
        <f>C117+G117</f>
        <v>39448.155418126065</v>
      </c>
      <c r="J117" s="110">
        <f>IF(J109*0.999&lt;1,(J109+1)*0.999,J109*0.999)</f>
        <v>1.870741698529539</v>
      </c>
      <c r="L117" s="111">
        <f>RANK(M117,grp_予想時間算出シート_時間種別,2)</f>
        <v>72</v>
      </c>
      <c r="M117" s="84">
        <f>'予想時間算出シート'!C117+'入力シート'!D30</f>
        <v>39448.14639034829</v>
      </c>
      <c r="N117" s="116" t="s">
        <v>31</v>
      </c>
      <c r="O117" s="116" t="s">
        <v>99</v>
      </c>
      <c r="P117" s="116" t="s">
        <v>112</v>
      </c>
      <c r="Q117" s="84">
        <f>M117+G117</f>
        <v>39448.155418126065</v>
      </c>
    </row>
    <row r="118" spans="1:256" s="10" customFormat="1" ht="12.75">
      <c r="A118" s="98"/>
      <c r="B118" s="117" t="s">
        <v>113</v>
      </c>
      <c r="C118" s="100">
        <f>I110+J110</f>
        <v>39448.170446380376</v>
      </c>
      <c r="D118" s="100"/>
      <c r="E118" s="101">
        <f>IF(AND(HOUR(C118)&gt;=2,HOUR(C118)&lt;8),1,IF(AND(HOUR(C118)&gt;=8,HOUR(C118)&lt;18),2,3))</f>
        <v>1</v>
      </c>
      <c r="F118" s="102">
        <f>IF(OR(WEEKDAY(C118)=1,WEEKDAY(C118)=7),2,1)</f>
        <v>1</v>
      </c>
      <c r="G118" s="103">
        <f>IF(E118=1,'入力シート'!C48,IF(E118=2,IF(F118=1,'入力シート'!C49,'入力シート'!C50),'入力シート'!C50))</f>
        <v>0.009027777777777777</v>
      </c>
      <c r="H118" s="104"/>
      <c r="I118" s="100">
        <f>C118+G118</f>
        <v>39448.179474158154</v>
      </c>
      <c r="J118" s="105">
        <f>IF(J110*0.999&lt;1,(J110+1)*0.999,J110*0.999)</f>
        <v>1.878744343886335</v>
      </c>
      <c r="K118" s="104"/>
      <c r="L118" s="97">
        <f>RANK(M118,grp_予想時間算出シート_時間種別,2)</f>
        <v>74</v>
      </c>
      <c r="M118" s="100">
        <f>'予想時間算出シート'!C118+'入力シート'!D31</f>
        <v>39448.170446380376</v>
      </c>
      <c r="N118" s="117" t="s">
        <v>33</v>
      </c>
      <c r="O118" s="117" t="s">
        <v>99</v>
      </c>
      <c r="P118" s="117" t="s">
        <v>114</v>
      </c>
      <c r="Q118" s="100">
        <f>M118+G118</f>
        <v>39448.179474158154</v>
      </c>
      <c r="IT118"/>
      <c r="IU118"/>
      <c r="IV118"/>
    </row>
    <row r="119" spans="1:256" s="9" customFormat="1" ht="12.75">
      <c r="A119" s="98" t="s">
        <v>73</v>
      </c>
      <c r="B119" s="116" t="s">
        <v>98</v>
      </c>
      <c r="C119" s="84">
        <f>I111+J111</f>
        <v>39449.455740606034</v>
      </c>
      <c r="D119" s="84"/>
      <c r="E119" s="107">
        <f>IF(AND(HOUR(C119)&gt;=2,HOUR(C119)&lt;8),1,IF(AND(HOUR(C119)&gt;=8,HOUR(C119)&lt;18),2,3))</f>
        <v>2</v>
      </c>
      <c r="F119" s="108">
        <f>IF(OR(WEEKDAY(C119)=1,WEEKDAY(C119)=7),2,1)</f>
        <v>1</v>
      </c>
      <c r="G119" s="109">
        <f>IF(E119=1,'入力シート'!C48,IF(E119=2,IF(F119=1,'入力シート'!C49,'入力シート'!C50),'入力シート'!C50))</f>
        <v>0.006944444444444444</v>
      </c>
      <c r="H119" s="10"/>
      <c r="I119" s="84">
        <f>C119+G119</f>
        <v>39449.46268505048</v>
      </c>
      <c r="J119" s="110">
        <f>IF(J111*0.999&lt;1,(J111+1)*0.999,J111*0.999)</f>
        <v>1.7276615496606782</v>
      </c>
      <c r="L119" s="111">
        <f>RANK(M119,grp_予想時間算出シート_時間種別,2)</f>
        <v>93</v>
      </c>
      <c r="M119" s="84">
        <f>'予想時間算出シート'!C119+'入力シート'!D24</f>
        <v>39449.455740606034</v>
      </c>
      <c r="N119" s="116" t="s">
        <v>22</v>
      </c>
      <c r="O119" s="116" t="s">
        <v>99</v>
      </c>
      <c r="P119" s="116" t="s">
        <v>100</v>
      </c>
      <c r="Q119" s="84">
        <f>M119+G119</f>
        <v>39449.46268505048</v>
      </c>
      <c r="IR119" s="10"/>
      <c r="IS119" s="10"/>
      <c r="IT119"/>
      <c r="IU119"/>
      <c r="IV119"/>
    </row>
    <row r="120" spans="1:17" ht="12.75">
      <c r="A120" s="98"/>
      <c r="B120" s="116" t="s">
        <v>101</v>
      </c>
      <c r="C120" s="114">
        <f>I112+J112</f>
        <v>39448.58014755968</v>
      </c>
      <c r="D120" s="114"/>
      <c r="E120" s="107">
        <f>IF(AND(HOUR(C120)&gt;=2,HOUR(C120)&lt;8),1,IF(AND(HOUR(C120)&gt;=8,HOUR(C120)&lt;18),2,3))</f>
        <v>2</v>
      </c>
      <c r="F120" s="108">
        <f>IF(OR(WEEKDAY(C120)=1,WEEKDAY(C120)=7),2,1)</f>
        <v>1</v>
      </c>
      <c r="G120" s="109">
        <f>IF(E120=1,'入力シート'!C48,IF(E120=2,IF(F120=1,'入力シート'!C49,'入力シート'!C50),'入力シート'!C50))</f>
        <v>0.006944444444444444</v>
      </c>
      <c r="I120" s="84">
        <f>C120+G120</f>
        <v>39448.58709200413</v>
      </c>
      <c r="J120" s="110">
        <f>IF(J112*0.999&lt;1,(J112+1)*0.999,J112*0.999)</f>
        <v>1.5108688556699978</v>
      </c>
      <c r="L120" s="111">
        <f>RANK(M120,grp_予想時間算出シート_時間種別,2)</f>
        <v>79</v>
      </c>
      <c r="M120" s="84">
        <f>'予想時間算出シート'!C120+'入力シート'!D25</f>
        <v>39448.58014755968</v>
      </c>
      <c r="N120" s="116" t="s">
        <v>23</v>
      </c>
      <c r="O120" s="116" t="s">
        <v>99</v>
      </c>
      <c r="P120" s="116" t="s">
        <v>102</v>
      </c>
      <c r="Q120" s="84">
        <f>M120+G120</f>
        <v>39448.58709200413</v>
      </c>
    </row>
    <row r="121" spans="1:17" ht="12.75">
      <c r="A121" s="98"/>
      <c r="B121" s="116" t="s">
        <v>103</v>
      </c>
      <c r="C121" s="114">
        <f>I113+J113</f>
        <v>39446.88293324043</v>
      </c>
      <c r="D121" s="114"/>
      <c r="E121" s="107">
        <f>IF(AND(HOUR(C121)&gt;=2,HOUR(C121)&lt;8),1,IF(AND(HOUR(C121)&gt;=8,HOUR(C121)&lt;18),2,3))</f>
        <v>3</v>
      </c>
      <c r="F121" s="108">
        <f>IF(OR(WEEKDAY(C121)=1,WEEKDAY(C121)=7),2,1)</f>
        <v>2</v>
      </c>
      <c r="G121" s="109">
        <f>IF(E121=1,'入力シート'!C48,IF(E121=2,IF(F121=1,'入力シート'!C49,'入力シート'!C50),'入力シート'!C50))</f>
        <v>0.004861111111111111</v>
      </c>
      <c r="I121" s="84">
        <f>C121+G121</f>
        <v>39446.88779435154</v>
      </c>
      <c r="J121" s="110">
        <f>IF(J113*0.999&lt;1,(J113+1)*0.999,J113*0.999)</f>
        <v>1.0865864403596182</v>
      </c>
      <c r="L121" s="111">
        <f>RANK(M121,grp_予想時間算出シート_時間種別,2)</f>
        <v>54</v>
      </c>
      <c r="M121" s="84">
        <f>'予想時間算出シート'!C121+'入力シート'!D26</f>
        <v>39446.88293324043</v>
      </c>
      <c r="N121" s="116" t="s">
        <v>24</v>
      </c>
      <c r="O121" s="116" t="s">
        <v>99</v>
      </c>
      <c r="P121" s="116" t="s">
        <v>104</v>
      </c>
      <c r="Q121" s="84">
        <f>M121+G121</f>
        <v>39446.88779435154</v>
      </c>
    </row>
    <row r="122" spans="1:17" ht="12.75">
      <c r="A122" s="98"/>
      <c r="B122" s="116" t="s">
        <v>105</v>
      </c>
      <c r="C122" s="114">
        <f>I114+J114</f>
        <v>39447.64622553663</v>
      </c>
      <c r="D122" s="114"/>
      <c r="E122" s="107">
        <f>IF(AND(HOUR(C122)&gt;=2,HOUR(C122)&lt;8),1,IF(AND(HOUR(C122)&gt;=8,HOUR(C122)&lt;18),2,3))</f>
        <v>2</v>
      </c>
      <c r="F122" s="108">
        <f>IF(OR(WEEKDAY(C122)=1,WEEKDAY(C122)=7),2,1)</f>
        <v>1</v>
      </c>
      <c r="G122" s="109">
        <f>IF(E122=1,'入力シート'!C48,IF(E122=2,IF(F122=1,'入力シート'!C49,'入力シート'!C50),'入力シート'!C50))</f>
        <v>0.006944444444444444</v>
      </c>
      <c r="I122" s="84">
        <f>C122+G122</f>
        <v>39447.65316998107</v>
      </c>
      <c r="J122" s="110">
        <f>IF(J114*0.999&lt;1,(J114+1)*0.999,J114*0.999)</f>
        <v>1.2779717591745325</v>
      </c>
      <c r="L122" s="111">
        <f>RANK(M122,grp_予想時間算出シート_時間種別,2)</f>
        <v>64</v>
      </c>
      <c r="M122" s="84">
        <f>'予想時間算出シート'!C122+'入力シート'!D27</f>
        <v>39447.64622553663</v>
      </c>
      <c r="N122" s="116" t="s">
        <v>26</v>
      </c>
      <c r="O122" s="116" t="s">
        <v>99</v>
      </c>
      <c r="P122" s="116" t="s">
        <v>106</v>
      </c>
      <c r="Q122" s="84">
        <f>M122+G122</f>
        <v>39447.65316998107</v>
      </c>
    </row>
    <row r="123" spans="1:17" ht="12.75">
      <c r="A123" s="98"/>
      <c r="B123" s="116" t="s">
        <v>107</v>
      </c>
      <c r="C123" s="114">
        <f>I115+J115</f>
        <v>39450.45532456395</v>
      </c>
      <c r="D123" s="114"/>
      <c r="E123" s="107">
        <f>IF(AND(HOUR(C123)&gt;=2,HOUR(C123)&lt;8),1,IF(AND(HOUR(C123)&gt;=8,HOUR(C123)&lt;18),2,3))</f>
        <v>2</v>
      </c>
      <c r="F123" s="108">
        <f>IF(OR(WEEKDAY(C123)=1,WEEKDAY(C123)=7),2,1)</f>
        <v>1</v>
      </c>
      <c r="G123" s="109">
        <f>IF(E123=1,'入力シート'!C48,IF(E123=2,IF(F123=1,'入力シート'!C49,'入力シート'!C50),'入力シート'!C50))</f>
        <v>0.006944444444444444</v>
      </c>
      <c r="I123" s="84">
        <f>C123+G123</f>
        <v>39450.46226900839</v>
      </c>
      <c r="J123" s="110">
        <f>IF(J115*0.999&lt;1,(J115+1)*0.999,J115*0.999)</f>
        <v>1.727557799036095</v>
      </c>
      <c r="L123" s="111">
        <f>RANK(M123,grp_予想時間算出シート_時間種別,2)</f>
        <v>110</v>
      </c>
      <c r="M123" s="84">
        <f>'予想時間算出シート'!C123+'入力シート'!D28</f>
        <v>39450.45532456395</v>
      </c>
      <c r="N123" s="116" t="s">
        <v>28</v>
      </c>
      <c r="O123" s="116" t="s">
        <v>99</v>
      </c>
      <c r="P123" s="116" t="s">
        <v>108</v>
      </c>
      <c r="Q123" s="84">
        <f>M123+G123</f>
        <v>39450.46226900839</v>
      </c>
    </row>
    <row r="124" spans="1:17" ht="12.75">
      <c r="A124" s="98"/>
      <c r="B124" s="116" t="s">
        <v>109</v>
      </c>
      <c r="C124" s="114">
        <f>I116+J116</f>
        <v>39449.11061058455</v>
      </c>
      <c r="D124" s="114"/>
      <c r="E124" s="107">
        <f>IF(AND(HOUR(C124)&gt;=2,HOUR(C124)&lt;8),1,IF(AND(HOUR(C124)&gt;=8,HOUR(C124)&lt;18),2,3))</f>
        <v>1</v>
      </c>
      <c r="F124" s="108">
        <f>IF(OR(WEEKDAY(C124)=1,WEEKDAY(C124)=7),2,1)</f>
        <v>1</v>
      </c>
      <c r="G124" s="109">
        <f>IF(E124=1,'入力シート'!C48,IF(E124=2,IF(F124=1,'入力シート'!C49,'入力シート'!C50),'入力シート'!C50))</f>
        <v>0.009027777777777777</v>
      </c>
      <c r="I124" s="84">
        <f>C124+G124</f>
        <v>39449.119638362325</v>
      </c>
      <c r="J124" s="110">
        <f>IF(J116*0.999&lt;1,(J116+1)*0.999,J116*0.999)</f>
        <v>1.6415946426451289</v>
      </c>
      <c r="L124" s="111">
        <f>RANK(M124,grp_予想時間算出シート_時間種別,2)</f>
        <v>91</v>
      </c>
      <c r="M124" s="84">
        <f>'予想時間算出シート'!C124+'入力シート'!D29</f>
        <v>39449.11061058455</v>
      </c>
      <c r="N124" s="116" t="s">
        <v>10</v>
      </c>
      <c r="O124" s="116" t="s">
        <v>99</v>
      </c>
      <c r="P124" s="116" t="s">
        <v>110</v>
      </c>
      <c r="Q124" s="84">
        <f>M124+G124</f>
        <v>39449.119638362325</v>
      </c>
    </row>
    <row r="125" spans="1:17" ht="12.75">
      <c r="A125" s="98"/>
      <c r="B125" s="116" t="s">
        <v>111</v>
      </c>
      <c r="C125" s="114">
        <f>I117+J117</f>
        <v>39450.02615982459</v>
      </c>
      <c r="D125" s="114"/>
      <c r="E125" s="107">
        <f>IF(AND(HOUR(C125)&gt;=2,HOUR(C125)&lt;8),1,IF(AND(HOUR(C125)&gt;=8,HOUR(C125)&lt;18),2,3))</f>
        <v>3</v>
      </c>
      <c r="F125" s="108">
        <f>IF(OR(WEEKDAY(C125)=1,WEEKDAY(C125)=7),2,1)</f>
        <v>1</v>
      </c>
      <c r="G125" s="109">
        <f>IF(E125=1,'入力シート'!C48,IF(E125=2,IF(F125=1,'入力シート'!C49,'入力シート'!C50),'入力シート'!C50))</f>
        <v>0.004861111111111111</v>
      </c>
      <c r="I125" s="84">
        <f>C125+G125</f>
        <v>39450.031020935705</v>
      </c>
      <c r="J125" s="110">
        <f>IF(J117*0.999&lt;1,(J117+1)*0.999,J117*0.999)</f>
        <v>1.8688709568310096</v>
      </c>
      <c r="L125" s="111">
        <f>RANK(M125,grp_予想時間算出シート_時間種別,2)</f>
        <v>98</v>
      </c>
      <c r="M125" s="84">
        <f>'予想時間算出シート'!C125+'入力シート'!D30</f>
        <v>39450.02615982459</v>
      </c>
      <c r="N125" s="116" t="s">
        <v>31</v>
      </c>
      <c r="O125" s="116" t="s">
        <v>99</v>
      </c>
      <c r="P125" s="116" t="s">
        <v>112</v>
      </c>
      <c r="Q125" s="84">
        <f>M125+G125</f>
        <v>39450.031020935705</v>
      </c>
    </row>
    <row r="126" spans="1:256" s="10" customFormat="1" ht="12.75">
      <c r="A126" s="98"/>
      <c r="B126" s="117" t="s">
        <v>113</v>
      </c>
      <c r="C126" s="100">
        <f>I118+J118</f>
        <v>39450.05821850204</v>
      </c>
      <c r="D126" s="100"/>
      <c r="E126" s="101">
        <f>IF(AND(HOUR(C126)&gt;=2,HOUR(C126)&lt;8),1,IF(AND(HOUR(C126)&gt;=8,HOUR(C126)&lt;18),2,3))</f>
        <v>3</v>
      </c>
      <c r="F126" s="102">
        <f>IF(OR(WEEKDAY(C126)=1,WEEKDAY(C126)=7),2,1)</f>
        <v>1</v>
      </c>
      <c r="G126" s="103">
        <f>IF(E126=1,'入力シート'!C48,IF(E126=2,IF(F126=1,'入力シート'!C49,'入力シート'!C50),'入力シート'!C50))</f>
        <v>0.004861111111111111</v>
      </c>
      <c r="H126" s="104"/>
      <c r="I126" s="100">
        <f>C126+G126</f>
        <v>39450.06307961315</v>
      </c>
      <c r="J126" s="105">
        <f>IF(J118*0.999&lt;1,(J118+1)*0.999,J118*0.999)</f>
        <v>1.8768655995424486</v>
      </c>
      <c r="K126" s="104"/>
      <c r="L126" s="97">
        <f>RANK(M126,grp_予想時間算出シート_時間種別,2)</f>
        <v>101</v>
      </c>
      <c r="M126" s="100">
        <f>'予想時間算出シート'!C126+'入力シート'!D31</f>
        <v>39450.05821850204</v>
      </c>
      <c r="N126" s="117" t="s">
        <v>33</v>
      </c>
      <c r="O126" s="117" t="s">
        <v>99</v>
      </c>
      <c r="P126" s="117" t="s">
        <v>114</v>
      </c>
      <c r="Q126" s="100">
        <f>M126+G126</f>
        <v>39450.06307961315</v>
      </c>
      <c r="IT126"/>
      <c r="IU126"/>
      <c r="IV126"/>
    </row>
    <row r="127" spans="1:256" s="9" customFormat="1" ht="12.75">
      <c r="A127" s="98" t="s">
        <v>74</v>
      </c>
      <c r="B127" s="116" t="s">
        <v>98</v>
      </c>
      <c r="C127" s="84">
        <f>I119+J119</f>
        <v>39451.19034660014</v>
      </c>
      <c r="D127" s="84"/>
      <c r="E127" s="107">
        <f>IF(AND(HOUR(C127)&gt;=2,HOUR(C127)&lt;8),1,IF(AND(HOUR(C127)&gt;=8,HOUR(C127)&lt;18),2,3))</f>
        <v>1</v>
      </c>
      <c r="F127" s="108">
        <f>IF(OR(WEEKDAY(C127)=1,WEEKDAY(C127)=7),2,1)</f>
        <v>1</v>
      </c>
      <c r="G127" s="109">
        <f>IF(E127=1,'入力シート'!C48,IF(E127=2,IF(F127=1,'入力シート'!C49,'入力シート'!C50),'入力シート'!C50))</f>
        <v>0.009027777777777777</v>
      </c>
      <c r="H127" s="10"/>
      <c r="I127" s="84">
        <f>C127+G127</f>
        <v>39451.19937437792</v>
      </c>
      <c r="J127" s="110">
        <f>IF(J119*0.999&lt;1,(J119+1)*0.999,J119*0.999)</f>
        <v>1.7259338881110176</v>
      </c>
      <c r="L127" s="111">
        <f>RANK(M127,grp_予想時間算出シート_時間種別,2)</f>
        <v>118</v>
      </c>
      <c r="M127" s="84">
        <f>'予想時間算出シート'!C127+'入力シート'!D24</f>
        <v>39451.19034660014</v>
      </c>
      <c r="N127" s="116" t="s">
        <v>22</v>
      </c>
      <c r="O127" s="116" t="s">
        <v>99</v>
      </c>
      <c r="P127" s="116" t="s">
        <v>100</v>
      </c>
      <c r="Q127" s="84">
        <f>M127+G127</f>
        <v>39451.19937437792</v>
      </c>
      <c r="IR127" s="10"/>
      <c r="IS127" s="10"/>
      <c r="IT127"/>
      <c r="IU127"/>
      <c r="IV127"/>
    </row>
    <row r="128" spans="1:17" ht="12.75">
      <c r="A128" s="98"/>
      <c r="B128" s="116" t="s">
        <v>101</v>
      </c>
      <c r="C128" s="114">
        <f>I120+J120</f>
        <v>39450.0979608598</v>
      </c>
      <c r="D128" s="114"/>
      <c r="E128" s="107">
        <f>IF(AND(HOUR(C128)&gt;=2,HOUR(C128)&lt;8),1,IF(AND(HOUR(C128)&gt;=8,HOUR(C128)&lt;18),2,3))</f>
        <v>1</v>
      </c>
      <c r="F128" s="108">
        <f>IF(OR(WEEKDAY(C128)=1,WEEKDAY(C128)=7),2,1)</f>
        <v>1</v>
      </c>
      <c r="G128" s="109">
        <f>IF(E128=1,'入力シート'!C48,IF(E128=2,IF(F128=1,'入力シート'!C49,'入力シート'!C50),'入力シート'!C50))</f>
        <v>0.009027777777777777</v>
      </c>
      <c r="I128" s="84">
        <f>C128+G128</f>
        <v>39450.10698863758</v>
      </c>
      <c r="J128" s="110">
        <f>IF(J120*0.999&lt;1,(J120+1)*0.999,J120*0.999)</f>
        <v>1.5093579868143279</v>
      </c>
      <c r="L128" s="111">
        <f>RANK(M128,grp_予想時間算出シート_時間種別,2)</f>
        <v>103</v>
      </c>
      <c r="M128" s="84">
        <f>'予想時間算出シート'!C128+'入力シート'!D25</f>
        <v>39450.0979608598</v>
      </c>
      <c r="N128" s="116" t="s">
        <v>23</v>
      </c>
      <c r="O128" s="116" t="s">
        <v>99</v>
      </c>
      <c r="P128" s="116" t="s">
        <v>102</v>
      </c>
      <c r="Q128" s="84">
        <f>M128+G128</f>
        <v>39450.10698863758</v>
      </c>
    </row>
    <row r="129" spans="1:17" ht="12.75">
      <c r="A129" s="98"/>
      <c r="B129" s="116" t="s">
        <v>103</v>
      </c>
      <c r="C129" s="114">
        <f>I121+J121</f>
        <v>39447.9743807919</v>
      </c>
      <c r="D129" s="114"/>
      <c r="E129" s="107">
        <f>IF(AND(HOUR(C129)&gt;=2,HOUR(C129)&lt;8),1,IF(AND(HOUR(C129)&gt;=8,HOUR(C129)&lt;18),2,3))</f>
        <v>3</v>
      </c>
      <c r="F129" s="108">
        <f>IF(OR(WEEKDAY(C129)=1,WEEKDAY(C129)=7),2,1)</f>
        <v>1</v>
      </c>
      <c r="G129" s="109">
        <f>IF(E129=1,'入力シート'!C48,IF(E129=2,IF(F129=1,'入力シート'!C49,'入力シート'!C50),'入力シート'!C50))</f>
        <v>0.004861111111111111</v>
      </c>
      <c r="I129" s="84">
        <f>C129+G129</f>
        <v>39447.97924190301</v>
      </c>
      <c r="J129" s="110">
        <f>IF(J121*0.999&lt;1,(J121+1)*0.999,J121*0.999)</f>
        <v>1.0854998539192586</v>
      </c>
      <c r="L129" s="111">
        <f>RANK(M129,grp_予想時間算出シート_時間種別,2)</f>
        <v>70</v>
      </c>
      <c r="M129" s="84">
        <f>'予想時間算出シート'!C129+'入力シート'!D26</f>
        <v>39447.9743807919</v>
      </c>
      <c r="N129" s="116" t="s">
        <v>24</v>
      </c>
      <c r="O129" s="116" t="s">
        <v>99</v>
      </c>
      <c r="P129" s="116" t="s">
        <v>104</v>
      </c>
      <c r="Q129" s="84">
        <f>M129+G129</f>
        <v>39447.97924190301</v>
      </c>
    </row>
    <row r="130" spans="1:17" ht="12.75">
      <c r="A130" s="98"/>
      <c r="B130" s="116" t="s">
        <v>105</v>
      </c>
      <c r="C130" s="114">
        <f>I122+J122</f>
        <v>39448.93114174025</v>
      </c>
      <c r="D130" s="114"/>
      <c r="E130" s="107">
        <f>IF(AND(HOUR(C130)&gt;=2,HOUR(C130)&lt;8),1,IF(AND(HOUR(C130)&gt;=8,HOUR(C130)&lt;18),2,3))</f>
        <v>3</v>
      </c>
      <c r="F130" s="108">
        <f>IF(OR(WEEKDAY(C130)=1,WEEKDAY(C130)=7),2,1)</f>
        <v>1</v>
      </c>
      <c r="G130" s="109">
        <f>IF(E130=1,'入力シート'!C48,IF(E130=2,IF(F130=1,'入力シート'!C49,'入力シート'!C50),'入力シート'!C50))</f>
        <v>0.004861111111111111</v>
      </c>
      <c r="I130" s="84">
        <f>C130+G130</f>
        <v>39448.93600285136</v>
      </c>
      <c r="J130" s="110">
        <f>IF(J122*0.999&lt;1,(J122+1)*0.999,J122*0.999)</f>
        <v>1.276693787415358</v>
      </c>
      <c r="L130" s="111">
        <f>RANK(M130,grp_予想時間算出シート_時間種別,2)</f>
        <v>84</v>
      </c>
      <c r="M130" s="84">
        <f>'予想時間算出シート'!C130+'入力シート'!D27</f>
        <v>39448.93114174025</v>
      </c>
      <c r="N130" s="116" t="s">
        <v>26</v>
      </c>
      <c r="O130" s="116" t="s">
        <v>99</v>
      </c>
      <c r="P130" s="116" t="s">
        <v>106</v>
      </c>
      <c r="Q130" s="84">
        <f>M130+G130</f>
        <v>39448.93600285136</v>
      </c>
    </row>
    <row r="131" spans="1:17" ht="12.75">
      <c r="A131" s="98"/>
      <c r="B131" s="116" t="s">
        <v>107</v>
      </c>
      <c r="C131" s="114">
        <f>I123+J123</f>
        <v>39452.18982680743</v>
      </c>
      <c r="D131" s="114"/>
      <c r="E131" s="107">
        <f>IF(AND(HOUR(C131)&gt;=2,HOUR(C131)&lt;8),1,IF(AND(HOUR(C131)&gt;=8,HOUR(C131)&lt;18),2,3))</f>
        <v>1</v>
      </c>
      <c r="F131" s="108">
        <f>IF(OR(WEEKDAY(C131)=1,WEEKDAY(C131)=7),2,1)</f>
        <v>2</v>
      </c>
      <c r="G131" s="109">
        <f>IF(E131=1,'入力シート'!C48,IF(E131=2,IF(F131=1,'入力シート'!C49,'入力シート'!C50),'入力シート'!C50))</f>
        <v>0.009027777777777777</v>
      </c>
      <c r="I131" s="84">
        <f>C131+G131</f>
        <v>39452.19885458521</v>
      </c>
      <c r="J131" s="110">
        <f>IF(J123*0.999&lt;1,(J123+1)*0.999,J123*0.999)</f>
        <v>1.725830241237059</v>
      </c>
      <c r="L131" s="111">
        <f>RANK(M131,grp_予想時間算出シート_時間種別,2)</f>
        <v>136</v>
      </c>
      <c r="M131" s="84">
        <f>'予想時間算出シート'!C131+'入力シート'!D28</f>
        <v>39452.18982680743</v>
      </c>
      <c r="N131" s="116" t="s">
        <v>28</v>
      </c>
      <c r="O131" s="116" t="s">
        <v>99</v>
      </c>
      <c r="P131" s="116" t="s">
        <v>108</v>
      </c>
      <c r="Q131" s="84">
        <f>M131+G131</f>
        <v>39452.19885458521</v>
      </c>
    </row>
    <row r="132" spans="1:17" ht="12.75">
      <c r="A132" s="98"/>
      <c r="B132" s="116" t="s">
        <v>109</v>
      </c>
      <c r="C132" s="114">
        <f>I124+J124</f>
        <v>39450.76123300497</v>
      </c>
      <c r="D132" s="114"/>
      <c r="E132" s="107">
        <f>IF(AND(HOUR(C132)&gt;=2,HOUR(C132)&lt;8),1,IF(AND(HOUR(C132)&gt;=8,HOUR(C132)&lt;18),2,3))</f>
        <v>3</v>
      </c>
      <c r="F132" s="108">
        <f>IF(OR(WEEKDAY(C132)=1,WEEKDAY(C132)=7),2,1)</f>
        <v>1</v>
      </c>
      <c r="G132" s="109">
        <f>IF(E132=1,'入力シート'!C48,IF(E132=2,IF(F132=1,'入力シート'!C49,'入力シート'!C50),'入力シート'!C50))</f>
        <v>0.004861111111111111</v>
      </c>
      <c r="I132" s="84">
        <f>C132+G132</f>
        <v>39450.76609411608</v>
      </c>
      <c r="J132" s="110">
        <f>IF(J124*0.999&lt;1,(J124+1)*0.999,J124*0.999)</f>
        <v>1.6399530480024838</v>
      </c>
      <c r="L132" s="111">
        <f>RANK(M132,grp_予想時間算出シート_時間種別,2)</f>
        <v>115</v>
      </c>
      <c r="M132" s="84">
        <f>'予想時間算出シート'!C132+'入力シート'!D29</f>
        <v>39450.76123300497</v>
      </c>
      <c r="N132" s="116" t="s">
        <v>10</v>
      </c>
      <c r="O132" s="116" t="s">
        <v>99</v>
      </c>
      <c r="P132" s="116" t="s">
        <v>110</v>
      </c>
      <c r="Q132" s="84">
        <f>M132+G132</f>
        <v>39450.76609411608</v>
      </c>
    </row>
    <row r="133" spans="1:17" ht="12.75">
      <c r="A133" s="98"/>
      <c r="B133" s="116" t="s">
        <v>111</v>
      </c>
      <c r="C133" s="114">
        <f>I125+J125</f>
        <v>39451.899891892535</v>
      </c>
      <c r="D133" s="114"/>
      <c r="E133" s="107">
        <f>IF(AND(HOUR(C133)&gt;=2,HOUR(C133)&lt;8),1,IF(AND(HOUR(C133)&gt;=8,HOUR(C133)&lt;18),2,3))</f>
        <v>3</v>
      </c>
      <c r="F133" s="108">
        <f>IF(OR(WEEKDAY(C133)=1,WEEKDAY(C133)=7),2,1)</f>
        <v>1</v>
      </c>
      <c r="G133" s="109">
        <f>IF(E133=1,'入力シート'!C48,IF(E133=2,IF(F133=1,'入力シート'!C49,'入力シート'!C50),'入力シート'!C50))</f>
        <v>0.004861111111111111</v>
      </c>
      <c r="I133" s="84">
        <f>C133+G133</f>
        <v>39451.90475300365</v>
      </c>
      <c r="J133" s="110">
        <f>IF(J125*0.999&lt;1,(J125+1)*0.999,J125*0.999)</f>
        <v>1.8670020858741785</v>
      </c>
      <c r="L133" s="111">
        <f>RANK(M133,grp_予想時間算出シート_時間種別,2)</f>
        <v>131</v>
      </c>
      <c r="M133" s="84">
        <f>'予想時間算出シート'!C133+'入力シート'!D30</f>
        <v>39451.899891892535</v>
      </c>
      <c r="N133" s="116" t="s">
        <v>31</v>
      </c>
      <c r="O133" s="116" t="s">
        <v>99</v>
      </c>
      <c r="P133" s="116" t="s">
        <v>112</v>
      </c>
      <c r="Q133" s="84">
        <f>M133+G133</f>
        <v>39451.90475300365</v>
      </c>
    </row>
    <row r="134" spans="1:256" s="10" customFormat="1" ht="12.75">
      <c r="A134" s="98"/>
      <c r="B134" s="117" t="s">
        <v>113</v>
      </c>
      <c r="C134" s="100">
        <f>I126+J126</f>
        <v>39451.939945212696</v>
      </c>
      <c r="D134" s="100"/>
      <c r="E134" s="101">
        <f>IF(AND(HOUR(C134)&gt;=2,HOUR(C134)&lt;8),1,IF(AND(HOUR(C134)&gt;=8,HOUR(C134)&lt;18),2,3))</f>
        <v>3</v>
      </c>
      <c r="F134" s="102">
        <f>IF(OR(WEEKDAY(C134)=1,WEEKDAY(C134)=7),2,1)</f>
        <v>1</v>
      </c>
      <c r="G134" s="103">
        <f>IF(E134=1,'入力シート'!C48,IF(E134=2,IF(F134=1,'入力シート'!C49,'入力シート'!C50),'入力シート'!C50))</f>
        <v>0.004861111111111111</v>
      </c>
      <c r="H134" s="104"/>
      <c r="I134" s="100">
        <f>C134+G134</f>
        <v>39451.94480632381</v>
      </c>
      <c r="J134" s="105">
        <f>IF(J126*0.999&lt;1,(J126+1)*0.999,J126*0.999)</f>
        <v>1.874988733942906</v>
      </c>
      <c r="K134" s="104"/>
      <c r="L134" s="97">
        <f>RANK(M134,grp_予想時間算出シート_時間種別,2)</f>
        <v>133</v>
      </c>
      <c r="M134" s="100">
        <f>'予想時間算出シート'!C134+'入力シート'!D31</f>
        <v>39451.939945212696</v>
      </c>
      <c r="N134" s="117" t="s">
        <v>33</v>
      </c>
      <c r="O134" s="117" t="s">
        <v>99</v>
      </c>
      <c r="P134" s="117" t="s">
        <v>114</v>
      </c>
      <c r="Q134" s="100">
        <f>M134+G134</f>
        <v>39451.94480632381</v>
      </c>
      <c r="IT134"/>
      <c r="IU134"/>
      <c r="IV134"/>
    </row>
    <row r="135" spans="1:256" s="9" customFormat="1" ht="12.75">
      <c r="A135" s="98" t="s">
        <v>93</v>
      </c>
      <c r="B135" s="116" t="s">
        <v>98</v>
      </c>
      <c r="C135" s="84">
        <f>I127+J127</f>
        <v>39452.92530826603</v>
      </c>
      <c r="D135" s="84"/>
      <c r="E135" s="107">
        <f>IF(AND(HOUR(C135)&gt;=2,HOUR(C135)&lt;8),1,IF(AND(HOUR(C135)&gt;=8,HOUR(C135)&lt;18),2,3))</f>
        <v>3</v>
      </c>
      <c r="F135" s="108">
        <f>IF(OR(WEEKDAY(C135)=1,WEEKDAY(C135)=7),2,1)</f>
        <v>2</v>
      </c>
      <c r="G135" s="109">
        <f>IF(E135=1,'入力シート'!C48,IF(E135=2,IF(F135=1,'入力シート'!C49,'入力シート'!C50),'入力シート'!C50))</f>
        <v>0.004861111111111111</v>
      </c>
      <c r="H135" s="10"/>
      <c r="I135" s="84">
        <f>C135+G135</f>
        <v>39452.93016937714</v>
      </c>
      <c r="J135" s="110">
        <f>IF(J127*0.999&lt;1,(J127+1)*0.999,J127*0.999)</f>
        <v>1.7242079542229065</v>
      </c>
      <c r="L135" s="111">
        <f>RANK(M135,grp_予想時間算出シート_時間種別,2)</f>
        <v>145</v>
      </c>
      <c r="M135" s="84">
        <f>'予想時間算出シート'!C135+'入力シート'!D24</f>
        <v>39452.92530826603</v>
      </c>
      <c r="N135" s="116" t="s">
        <v>22</v>
      </c>
      <c r="O135" s="116" t="s">
        <v>99</v>
      </c>
      <c r="P135" s="116" t="s">
        <v>100</v>
      </c>
      <c r="Q135" s="84">
        <f>M135+G135</f>
        <v>39452.93016937714</v>
      </c>
      <c r="IR135" s="10"/>
      <c r="IS135" s="10"/>
      <c r="IT135"/>
      <c r="IU135"/>
      <c r="IV135"/>
    </row>
    <row r="136" spans="1:17" ht="12.75">
      <c r="A136" s="98"/>
      <c r="B136" s="116" t="s">
        <v>101</v>
      </c>
      <c r="C136" s="84">
        <f>I128+J128</f>
        <v>39451.61634662439</v>
      </c>
      <c r="D136" s="84"/>
      <c r="E136" s="107">
        <f>IF(AND(HOUR(C136)&gt;=2,HOUR(C136)&lt;8),1,IF(AND(HOUR(C136)&gt;=8,HOUR(C136)&lt;18),2,3))</f>
        <v>2</v>
      </c>
      <c r="F136" s="108">
        <f>IF(OR(WEEKDAY(C136)=1,WEEKDAY(C136)=7),2,1)</f>
        <v>1</v>
      </c>
      <c r="G136" s="109">
        <f>IF(E136=1,'入力シート'!C48,IF(E136=2,IF(F136=1,'入力シート'!C49,'入力シート'!C50),'入力シート'!C50))</f>
        <v>0.006944444444444444</v>
      </c>
      <c r="I136" s="84">
        <f>C136+G136</f>
        <v>39451.623291068834</v>
      </c>
      <c r="J136" s="110">
        <f>IF(J128*0.999&lt;1,(J128+1)*0.999,J128*0.999)</f>
        <v>1.5078486288275135</v>
      </c>
      <c r="L136" s="111">
        <f>RANK(M136,grp_予想時間算出シート_時間種別,2)</f>
        <v>128</v>
      </c>
      <c r="M136" s="84">
        <f>'予想時間算出シート'!C136+'入力シート'!D25</f>
        <v>39451.61634662439</v>
      </c>
      <c r="N136" s="116" t="s">
        <v>23</v>
      </c>
      <c r="O136" s="116" t="s">
        <v>99</v>
      </c>
      <c r="P136" s="116" t="s">
        <v>102</v>
      </c>
      <c r="Q136" s="84">
        <f>M136+G136</f>
        <v>39451.623291068834</v>
      </c>
    </row>
    <row r="137" spans="1:17" ht="12.75">
      <c r="A137" s="98"/>
      <c r="B137" s="116" t="s">
        <v>103</v>
      </c>
      <c r="C137" s="84">
        <f>I129+J129</f>
        <v>39449.064741756934</v>
      </c>
      <c r="D137" s="84"/>
      <c r="E137" s="107">
        <f>IF(AND(HOUR(C137)&gt;=2,HOUR(C137)&lt;8),1,IF(AND(HOUR(C137)&gt;=8,HOUR(C137)&lt;18),2,3))</f>
        <v>3</v>
      </c>
      <c r="F137" s="108">
        <f>IF(OR(WEEKDAY(C137)=1,WEEKDAY(C137)=7),2,1)</f>
        <v>1</v>
      </c>
      <c r="G137" s="109">
        <f>IF(E137=1,'入力シート'!C48,IF(E137=2,IF(F137=1,'入力シート'!C49,'入力シート'!C50),'入力シート'!C50))</f>
        <v>0.004861111111111111</v>
      </c>
      <c r="I137" s="84">
        <f>C137+G137</f>
        <v>39449.06960286805</v>
      </c>
      <c r="J137" s="110">
        <f>IF(J129*0.999&lt;1,(J129+1)*0.999,J129*0.999)</f>
        <v>1.0844143540653393</v>
      </c>
      <c r="L137" s="111">
        <f>RANK(M137,grp_予想時間算出シート_時間種別,2)</f>
        <v>88</v>
      </c>
      <c r="M137" s="84">
        <f>'予想時間算出シート'!C137+'入力シート'!D26</f>
        <v>39449.064741756934</v>
      </c>
      <c r="N137" s="116" t="s">
        <v>24</v>
      </c>
      <c r="O137" s="116" t="s">
        <v>99</v>
      </c>
      <c r="P137" s="116" t="s">
        <v>104</v>
      </c>
      <c r="Q137" s="84">
        <f>M137+G137</f>
        <v>39449.06960286805</v>
      </c>
    </row>
    <row r="138" spans="1:17" ht="12.75">
      <c r="A138" s="98"/>
      <c r="B138" s="116" t="s">
        <v>105</v>
      </c>
      <c r="C138" s="84">
        <f>I130+J130</f>
        <v>39450.21269663878</v>
      </c>
      <c r="D138" s="84"/>
      <c r="E138" s="107">
        <f>IF(AND(HOUR(C138)&gt;=2,HOUR(C138)&lt;8),1,IF(AND(HOUR(C138)&gt;=8,HOUR(C138)&lt;18),2,3))</f>
        <v>1</v>
      </c>
      <c r="F138" s="108">
        <f>IF(OR(WEEKDAY(C138)=1,WEEKDAY(C138)=7),2,1)</f>
        <v>1</v>
      </c>
      <c r="G138" s="109">
        <f>IF(E138=1,'入力シート'!C48,IF(E138=2,IF(F138=1,'入力シート'!C49,'入力シート'!C50),'入力シート'!C50))</f>
        <v>0.009027777777777777</v>
      </c>
      <c r="I138" s="84">
        <f>C138+G138</f>
        <v>39450.22172441656</v>
      </c>
      <c r="J138" s="110">
        <f>IF(J130*0.999&lt;1,(J130+1)*0.999,J130*0.999)</f>
        <v>1.2754170936279428</v>
      </c>
      <c r="L138" s="111">
        <f>RANK(M138,grp_予想時間算出シート_時間種別,2)</f>
        <v>107</v>
      </c>
      <c r="M138" s="84">
        <f>'予想時間算出シート'!C138+'入力シート'!D27</f>
        <v>39450.21269663878</v>
      </c>
      <c r="N138" s="116" t="s">
        <v>26</v>
      </c>
      <c r="O138" s="116" t="s">
        <v>99</v>
      </c>
      <c r="P138" s="116" t="s">
        <v>106</v>
      </c>
      <c r="Q138" s="84">
        <f>M138+G138</f>
        <v>39450.22172441656</v>
      </c>
    </row>
    <row r="139" spans="1:17" ht="12.75">
      <c r="A139" s="98"/>
      <c r="B139" s="116" t="s">
        <v>107</v>
      </c>
      <c r="C139" s="84">
        <f>I131+J131</f>
        <v>39453.924684826445</v>
      </c>
      <c r="D139" s="84"/>
      <c r="E139" s="107">
        <f>IF(AND(HOUR(C139)&gt;=2,HOUR(C139)&lt;8),1,IF(AND(HOUR(C139)&gt;=8,HOUR(C139)&lt;18),2,3))</f>
        <v>3</v>
      </c>
      <c r="F139" s="108">
        <f>IF(OR(WEEKDAY(C139)=1,WEEKDAY(C139)=7),2,1)</f>
        <v>2</v>
      </c>
      <c r="G139" s="109">
        <f>IF(E139=1,'入力シート'!C48,IF(E139=2,IF(F139=1,'入力シート'!C49,'入力シート'!C50),'入力シート'!C50))</f>
        <v>0.004861111111111111</v>
      </c>
      <c r="I139" s="84">
        <f>C139+G139</f>
        <v>39453.92954593756</v>
      </c>
      <c r="J139" s="110">
        <f>IF(J131*0.999&lt;1,(J131+1)*0.999,J131*0.999)</f>
        <v>1.724104410995822</v>
      </c>
      <c r="L139" s="111">
        <f>RANK(M139,grp_予想時間算出シート_時間種別,2)</f>
        <v>164</v>
      </c>
      <c r="M139" s="84">
        <f>'予想時間算出シート'!C139+'入力シート'!D28</f>
        <v>39453.924684826445</v>
      </c>
      <c r="N139" s="116" t="s">
        <v>28</v>
      </c>
      <c r="O139" s="116" t="s">
        <v>99</v>
      </c>
      <c r="P139" s="116" t="s">
        <v>108</v>
      </c>
      <c r="Q139" s="84">
        <f>M139+G139</f>
        <v>39453.92954593756</v>
      </c>
    </row>
    <row r="140" spans="1:17" ht="12.75">
      <c r="A140" s="98"/>
      <c r="B140" s="116" t="s">
        <v>109</v>
      </c>
      <c r="C140" s="84">
        <f>I132+J132</f>
        <v>39452.406047164084</v>
      </c>
      <c r="D140" s="84"/>
      <c r="E140" s="107">
        <f>IF(AND(HOUR(C140)&gt;=2,HOUR(C140)&lt;8),1,IF(AND(HOUR(C140)&gt;=8,HOUR(C140)&lt;18),2,3))</f>
        <v>2</v>
      </c>
      <c r="F140" s="108">
        <f>IF(OR(WEEKDAY(C140)=1,WEEKDAY(C140)=7),2,1)</f>
        <v>2</v>
      </c>
      <c r="G140" s="109">
        <f>IF(E140=1,'入力シート'!C48,IF(E140=2,IF(F140=1,'入力シート'!C49,'入力シート'!C50),'入力シート'!C50))</f>
        <v>0.004861111111111111</v>
      </c>
      <c r="I140" s="84">
        <f>C140+G140</f>
        <v>39452.4109082752</v>
      </c>
      <c r="J140" s="110">
        <f>IF(J132*0.999&lt;1,(J132+1)*0.999,J132*0.999)</f>
        <v>1.6383130949544813</v>
      </c>
      <c r="L140" s="111">
        <f>RANK(M140,grp_予想時間算出シート_時間種別,2)</f>
        <v>140</v>
      </c>
      <c r="M140" s="84">
        <f>'予想時間算出シート'!C140+'入力シート'!D29</f>
        <v>39452.406047164084</v>
      </c>
      <c r="N140" s="116" t="s">
        <v>10</v>
      </c>
      <c r="O140" s="116" t="s">
        <v>99</v>
      </c>
      <c r="P140" s="116" t="s">
        <v>110</v>
      </c>
      <c r="Q140" s="84">
        <f>M140+G140</f>
        <v>39452.4109082752</v>
      </c>
    </row>
    <row r="141" spans="1:17" ht="12.75">
      <c r="A141" s="98"/>
      <c r="B141" s="116" t="s">
        <v>111</v>
      </c>
      <c r="C141" s="84">
        <f>I133+J133</f>
        <v>39453.771755089525</v>
      </c>
      <c r="D141" s="84"/>
      <c r="E141" s="107">
        <f>IF(AND(HOUR(C141)&gt;=2,HOUR(C141)&lt;8),1,IF(AND(HOUR(C141)&gt;=8,HOUR(C141)&lt;18),2,3))</f>
        <v>3</v>
      </c>
      <c r="F141" s="108">
        <f>IF(OR(WEEKDAY(C141)=1,WEEKDAY(C141)=7),2,1)</f>
        <v>2</v>
      </c>
      <c r="G141" s="109">
        <f>IF(E141=1,'入力シート'!C48,IF(E141=2,IF(F141=1,'入力シート'!C49,'入力シート'!C50),'入力シート'!C50))</f>
        <v>0.004861111111111111</v>
      </c>
      <c r="I141" s="84">
        <f>C141+G141</f>
        <v>39453.77661620064</v>
      </c>
      <c r="J141" s="110">
        <f>IF(J133*0.999&lt;1,(J133+1)*0.999,J133*0.999)</f>
        <v>1.8651350837883043</v>
      </c>
      <c r="L141" s="111">
        <f>RANK(M141,grp_予想時間算出シート_時間種別,2)</f>
        <v>158</v>
      </c>
      <c r="M141" s="84">
        <f>'予想時間算出シート'!C141+'入力シート'!D30</f>
        <v>39453.771755089525</v>
      </c>
      <c r="N141" s="116" t="s">
        <v>31</v>
      </c>
      <c r="O141" s="116" t="s">
        <v>99</v>
      </c>
      <c r="P141" s="116" t="s">
        <v>112</v>
      </c>
      <c r="Q141" s="84">
        <f>M141+G141</f>
        <v>39453.77661620064</v>
      </c>
    </row>
    <row r="142" spans="1:256" s="10" customFormat="1" ht="12.75">
      <c r="A142" s="98"/>
      <c r="B142" s="117" t="s">
        <v>113</v>
      </c>
      <c r="C142" s="100">
        <f>I134+J134</f>
        <v>39453.81979505775</v>
      </c>
      <c r="D142" s="100"/>
      <c r="E142" s="101">
        <f>IF(AND(HOUR(C142)&gt;=2,HOUR(C142)&lt;8),1,IF(AND(HOUR(C142)&gt;=8,HOUR(C142)&lt;18),2,3))</f>
        <v>3</v>
      </c>
      <c r="F142" s="102">
        <f>IF(OR(WEEKDAY(C142)=1,WEEKDAY(C142)=7),2,1)</f>
        <v>2</v>
      </c>
      <c r="G142" s="103">
        <f>IF(E142=1,'入力シート'!C48,IF(E142=2,IF(F142=1,'入力シート'!C49,'入力シート'!C50),'入力シート'!C50))</f>
        <v>0.004861111111111111</v>
      </c>
      <c r="H142" s="104"/>
      <c r="I142" s="100">
        <f>C142+G142</f>
        <v>39453.824656168865</v>
      </c>
      <c r="J142" s="105">
        <f>IF(J134*0.999&lt;1,(J134+1)*0.999,J134*0.999)</f>
        <v>1.8731137452089632</v>
      </c>
      <c r="K142" s="104"/>
      <c r="L142" s="97">
        <f>RANK(M142,grp_予想時間算出シート_時間種別,2)</f>
        <v>162</v>
      </c>
      <c r="M142" s="100">
        <f>'予想時間算出シート'!C142+'入力シート'!D31</f>
        <v>39453.81979505775</v>
      </c>
      <c r="N142" s="117" t="s">
        <v>33</v>
      </c>
      <c r="O142" s="117" t="s">
        <v>99</v>
      </c>
      <c r="P142" s="117" t="s">
        <v>114</v>
      </c>
      <c r="Q142" s="100">
        <f>M142+G142</f>
        <v>39453.824656168865</v>
      </c>
      <c r="IT142"/>
      <c r="IU142"/>
      <c r="IV142"/>
    </row>
    <row r="143" spans="1:256" s="9" customFormat="1" ht="12.75">
      <c r="A143" s="98" t="s">
        <v>94</v>
      </c>
      <c r="B143" s="116" t="s">
        <v>98</v>
      </c>
      <c r="C143" s="84">
        <f>I135+J135</f>
        <v>39454.65437733136</v>
      </c>
      <c r="D143" s="84"/>
      <c r="E143" s="107">
        <f>IF(AND(HOUR(C143)&gt;=2,HOUR(C143)&lt;8),1,IF(AND(HOUR(C143)&gt;=8,HOUR(C143)&lt;18),2,3))</f>
        <v>2</v>
      </c>
      <c r="F143" s="108">
        <f>IF(OR(WEEKDAY(C143)=1,WEEKDAY(C143)=7),2,1)</f>
        <v>1</v>
      </c>
      <c r="G143" s="109">
        <f>IF(E143=1,'入力シート'!C48,IF(E143=2,IF(F143=1,'入力シート'!C49,'入力シート'!C50),'入力シート'!C50))</f>
        <v>0.006944444444444444</v>
      </c>
      <c r="H143" s="10"/>
      <c r="I143" s="84">
        <f>C143+G143</f>
        <v>39454.661321775806</v>
      </c>
      <c r="J143" s="110">
        <f>IF(J135*0.999&lt;1,(J135+1)*0.999,J135*0.999)</f>
        <v>1.7224837462686835</v>
      </c>
      <c r="L143" s="111">
        <f>RANK(M143,grp_予想時間算出シート_時間種別,2)</f>
        <v>176</v>
      </c>
      <c r="M143" s="84">
        <f>'予想時間算出シート'!C143+'入力シート'!D24</f>
        <v>39454.65437733136</v>
      </c>
      <c r="N143" s="116" t="s">
        <v>22</v>
      </c>
      <c r="O143" s="116" t="s">
        <v>99</v>
      </c>
      <c r="P143" s="116" t="s">
        <v>100</v>
      </c>
      <c r="Q143" s="84">
        <f>M143+G143</f>
        <v>39454.661321775806</v>
      </c>
      <c r="IR143" s="10"/>
      <c r="IS143" s="10"/>
      <c r="IT143"/>
      <c r="IU143"/>
      <c r="IV143"/>
    </row>
    <row r="144" spans="1:17" ht="12.75">
      <c r="A144" s="98"/>
      <c r="B144" s="116" t="s">
        <v>101</v>
      </c>
      <c r="C144" s="84">
        <f>I136+J136</f>
        <v>39453.13113969766</v>
      </c>
      <c r="D144" s="84"/>
      <c r="E144" s="107">
        <f>IF(AND(HOUR(C144)&gt;=2,HOUR(C144)&lt;8),1,IF(AND(HOUR(C144)&gt;=8,HOUR(C144)&lt;18),2,3))</f>
        <v>1</v>
      </c>
      <c r="F144" s="108">
        <f>IF(OR(WEEKDAY(C144)=1,WEEKDAY(C144)=7),2,1)</f>
        <v>2</v>
      </c>
      <c r="G144" s="109">
        <f>IF(E144=1,'入力シート'!C48,IF(E144=2,IF(F144=1,'入力シート'!C49,'入力シート'!C50),'入力シート'!C50))</f>
        <v>0.009027777777777777</v>
      </c>
      <c r="I144" s="84">
        <f>C144+G144</f>
        <v>39453.14016747544</v>
      </c>
      <c r="J144" s="110">
        <f>IF(J136*0.999&lt;1,(J136+1)*0.999,J136*0.999)</f>
        <v>1.506340780198686</v>
      </c>
      <c r="L144" s="111">
        <f>RANK(M144,grp_予想時間算出シート_時間種別,2)</f>
        <v>149</v>
      </c>
      <c r="M144" s="84">
        <f>'予想時間算出シート'!C144+'入力シート'!D25</f>
        <v>39453.13113969766</v>
      </c>
      <c r="N144" s="116" t="s">
        <v>23</v>
      </c>
      <c r="O144" s="116" t="s">
        <v>99</v>
      </c>
      <c r="P144" s="116" t="s">
        <v>102</v>
      </c>
      <c r="Q144" s="84">
        <f>M144+G144</f>
        <v>39453.14016747544</v>
      </c>
    </row>
    <row r="145" spans="1:17" ht="12.75">
      <c r="A145" s="98"/>
      <c r="B145" s="116" t="s">
        <v>103</v>
      </c>
      <c r="C145" s="84">
        <f>I137+J137</f>
        <v>39450.154017222114</v>
      </c>
      <c r="D145" s="84"/>
      <c r="E145" s="107">
        <f>IF(AND(HOUR(C145)&gt;=2,HOUR(C145)&lt;8),1,IF(AND(HOUR(C145)&gt;=8,HOUR(C145)&lt;18),2,3))</f>
        <v>1</v>
      </c>
      <c r="F145" s="108">
        <f>IF(OR(WEEKDAY(C145)=1,WEEKDAY(C145)=7),2,1)</f>
        <v>1</v>
      </c>
      <c r="G145" s="109">
        <f>IF(E145=1,'入力シート'!C48,IF(E145=2,IF(F145=1,'入力シート'!C49,'入力シート'!C50),'入力シート'!C50))</f>
        <v>0.009027777777777777</v>
      </c>
      <c r="I145" s="84">
        <f>C145+G145</f>
        <v>39450.16304499989</v>
      </c>
      <c r="J145" s="110">
        <f>IF(J137*0.999&lt;1,(J137+1)*0.999,J137*0.999)</f>
        <v>1.083329939711274</v>
      </c>
      <c r="L145" s="111">
        <f>RANK(M145,grp_予想時間算出シート_時間種別,2)</f>
        <v>105</v>
      </c>
      <c r="M145" s="84">
        <f>'予想時間算出シート'!C145+'入力シート'!D26</f>
        <v>39450.154017222114</v>
      </c>
      <c r="N145" s="116" t="s">
        <v>24</v>
      </c>
      <c r="O145" s="116" t="s">
        <v>99</v>
      </c>
      <c r="P145" s="116" t="s">
        <v>104</v>
      </c>
      <c r="Q145" s="84">
        <f>M145+G145</f>
        <v>39450.16304499989</v>
      </c>
    </row>
    <row r="146" spans="1:17" ht="12.75">
      <c r="A146" s="98"/>
      <c r="B146" s="116" t="s">
        <v>105</v>
      </c>
      <c r="C146" s="84">
        <f>I138+J138</f>
        <v>39451.49714151019</v>
      </c>
      <c r="D146" s="84"/>
      <c r="E146" s="107">
        <f>IF(AND(HOUR(C146)&gt;=2,HOUR(C146)&lt;8),1,IF(AND(HOUR(C146)&gt;=8,HOUR(C146)&lt;18),2,3))</f>
        <v>2</v>
      </c>
      <c r="F146" s="108">
        <f>IF(OR(WEEKDAY(C146)=1,WEEKDAY(C146)=7),2,1)</f>
        <v>1</v>
      </c>
      <c r="G146" s="109">
        <f>IF(E146=1,'入力シート'!C48,IF(E146=2,IF(F146=1,'入力シート'!C49,'入力シート'!C50),'入力シート'!C50))</f>
        <v>0.006944444444444444</v>
      </c>
      <c r="I146" s="84">
        <f>C146+G146</f>
        <v>39451.504085954635</v>
      </c>
      <c r="J146" s="110">
        <f>IF(J138*0.999&lt;1,(J138+1)*0.999,J138*0.999)</f>
        <v>1.2741416765343148</v>
      </c>
      <c r="L146" s="111">
        <f>RANK(M146,grp_予想時間算出シート_時間種別,2)</f>
        <v>125</v>
      </c>
      <c r="M146" s="84">
        <f>'予想時間算出シート'!C146+'入力シート'!D27</f>
        <v>39451.49714151019</v>
      </c>
      <c r="N146" s="116" t="s">
        <v>26</v>
      </c>
      <c r="O146" s="116" t="s">
        <v>99</v>
      </c>
      <c r="P146" s="116" t="s">
        <v>106</v>
      </c>
      <c r="Q146" s="84">
        <f>M146+G146</f>
        <v>39451.504085954635</v>
      </c>
    </row>
    <row r="147" spans="1:17" ht="12.75">
      <c r="A147" s="98"/>
      <c r="B147" s="116" t="s">
        <v>107</v>
      </c>
      <c r="C147" s="84">
        <f>I139+J139</f>
        <v>39455.653650348555</v>
      </c>
      <c r="D147" s="84"/>
      <c r="E147" s="107">
        <f>IF(AND(HOUR(C147)&gt;=2,HOUR(C147)&lt;8),1,IF(AND(HOUR(C147)&gt;=8,HOUR(C147)&lt;18),2,3))</f>
        <v>2</v>
      </c>
      <c r="F147" s="108">
        <f>IF(OR(WEEKDAY(C147)=1,WEEKDAY(C147)=7),2,1)</f>
        <v>1</v>
      </c>
      <c r="G147" s="109">
        <f>IF(E147=1,'入力シート'!C48,IF(E147=2,IF(F147=1,'入力シート'!C49,'入力シート'!C50),'入力シート'!C50))</f>
        <v>0.006944444444444444</v>
      </c>
      <c r="I147" s="84">
        <f>C147+G147</f>
        <v>39455.660594793</v>
      </c>
      <c r="J147" s="110">
        <f>IF(J139*0.999&lt;1,(J139+1)*0.999,J139*0.999)</f>
        <v>1.722380306584826</v>
      </c>
      <c r="L147" s="111">
        <f>RANK(M147,grp_予想時間算出シート_時間種別,2)</f>
        <v>188</v>
      </c>
      <c r="M147" s="84">
        <f>'予想時間算出シート'!C147+'入力シート'!D28</f>
        <v>39455.653650348555</v>
      </c>
      <c r="N147" s="116" t="s">
        <v>28</v>
      </c>
      <c r="O147" s="116" t="s">
        <v>99</v>
      </c>
      <c r="P147" s="116" t="s">
        <v>108</v>
      </c>
      <c r="Q147" s="84">
        <f>M147+G147</f>
        <v>39455.660594793</v>
      </c>
    </row>
    <row r="148" spans="1:17" ht="12.75">
      <c r="A148" s="98"/>
      <c r="B148" s="116" t="s">
        <v>109</v>
      </c>
      <c r="C148" s="84">
        <f>I140+J140</f>
        <v>39454.04922137015</v>
      </c>
      <c r="D148" s="84"/>
      <c r="E148" s="107">
        <f>IF(AND(HOUR(C148)&gt;=2,HOUR(C148)&lt;8),1,IF(AND(HOUR(C148)&gt;=8,HOUR(C148)&lt;18),2,3))</f>
        <v>3</v>
      </c>
      <c r="F148" s="108">
        <f>IF(OR(WEEKDAY(C148)=1,WEEKDAY(C148)=7),2,1)</f>
        <v>1</v>
      </c>
      <c r="G148" s="109">
        <f>IF(E148=1,'入力シート'!C48,IF(E148=2,IF(F148=1,'入力シート'!C49,'入力シート'!C50),'入力シート'!C50))</f>
        <v>0.004861111111111111</v>
      </c>
      <c r="I148" s="84">
        <f>C148+G148</f>
        <v>39454.05408248126</v>
      </c>
      <c r="J148" s="110">
        <f>IF(J140*0.999&lt;1,(J140+1)*0.999,J140*0.999)</f>
        <v>1.6366747818595269</v>
      </c>
      <c r="L148" s="111">
        <f>RANK(M148,grp_予想時間算出シート_時間種別,2)</f>
        <v>167</v>
      </c>
      <c r="M148" s="84">
        <f>'予想時間算出シート'!C148+'入力シート'!D29</f>
        <v>39454.04922137015</v>
      </c>
      <c r="N148" s="116" t="s">
        <v>10</v>
      </c>
      <c r="O148" s="116" t="s">
        <v>99</v>
      </c>
      <c r="P148" s="116" t="s">
        <v>110</v>
      </c>
      <c r="Q148" s="84">
        <f>M148+G148</f>
        <v>39454.05408248126</v>
      </c>
    </row>
    <row r="149" spans="1:17" ht="12.75">
      <c r="A149" s="98"/>
      <c r="B149" s="116" t="s">
        <v>111</v>
      </c>
      <c r="C149" s="84">
        <f>I141+J141</f>
        <v>39455.64175128443</v>
      </c>
      <c r="D149" s="84"/>
      <c r="E149" s="107">
        <f>IF(AND(HOUR(C149)&gt;=2,HOUR(C149)&lt;8),1,IF(AND(HOUR(C149)&gt;=8,HOUR(C149)&lt;18),2,3))</f>
        <v>2</v>
      </c>
      <c r="F149" s="108">
        <f>IF(OR(WEEKDAY(C149)=1,WEEKDAY(C149)=7),2,1)</f>
        <v>1</v>
      </c>
      <c r="G149" s="109">
        <f>IF(E149=1,'入力シート'!C48,IF(E149=2,IF(F149=1,'入力シート'!C49,'入力シート'!C50),'入力シート'!C50))</f>
        <v>0.006944444444444444</v>
      </c>
      <c r="I149" s="84">
        <f>C149+G149</f>
        <v>39455.64869572887</v>
      </c>
      <c r="J149" s="110">
        <f>IF(J141*0.999&lt;1,(J141+1)*0.999,J141*0.999)</f>
        <v>1.863269948704516</v>
      </c>
      <c r="L149" s="111">
        <f>RANK(M149,grp_予想時間算出シート_時間種別,2)</f>
        <v>187</v>
      </c>
      <c r="M149" s="84">
        <f>'予想時間算出シート'!C149+'入力シート'!D30</f>
        <v>39455.64175128443</v>
      </c>
      <c r="N149" s="116" t="s">
        <v>31</v>
      </c>
      <c r="O149" s="116" t="s">
        <v>99</v>
      </c>
      <c r="P149" s="116" t="s">
        <v>112</v>
      </c>
      <c r="Q149" s="84">
        <f>M149+G149</f>
        <v>39455.64869572887</v>
      </c>
    </row>
    <row r="150" spans="1:256" s="10" customFormat="1" ht="12.75">
      <c r="A150" s="98"/>
      <c r="B150" s="117" t="s">
        <v>113</v>
      </c>
      <c r="C150" s="100">
        <f>I142+J142</f>
        <v>39455.69776991408</v>
      </c>
      <c r="D150" s="100"/>
      <c r="E150" s="101">
        <f>IF(AND(HOUR(C150)&gt;=2,HOUR(C150)&lt;8),1,IF(AND(HOUR(C150)&gt;=8,HOUR(C150)&lt;18),2,3))</f>
        <v>2</v>
      </c>
      <c r="F150" s="102">
        <f>IF(OR(WEEKDAY(C150)=1,WEEKDAY(C150)=7),2,1)</f>
        <v>1</v>
      </c>
      <c r="G150" s="103">
        <f>IF(E150=1,'入力シート'!C48,IF(E150=2,IF(F150=1,'入力シート'!C49,'入力シート'!C50),'入力シート'!C50))</f>
        <v>0.006944444444444444</v>
      </c>
      <c r="H150" s="104"/>
      <c r="I150" s="100">
        <f>C150+G150</f>
        <v>39455.70471435852</v>
      </c>
      <c r="J150" s="105">
        <f>IF(J142*0.999&lt;1,(J142+1)*0.999,J142*0.999)</f>
        <v>1.8712406314637542</v>
      </c>
      <c r="K150" s="104"/>
      <c r="L150" s="97">
        <f>RANK(M150,grp_予想時間算出シート_時間種別,2)</f>
        <v>192</v>
      </c>
      <c r="M150" s="100">
        <f>'予想時間算出シート'!C150+'入力シート'!D31</f>
        <v>39455.69776991408</v>
      </c>
      <c r="N150" s="117" t="s">
        <v>33</v>
      </c>
      <c r="O150" s="117" t="s">
        <v>99</v>
      </c>
      <c r="P150" s="117" t="s">
        <v>114</v>
      </c>
      <c r="Q150" s="100">
        <f>M150+G150</f>
        <v>39455.70471435852</v>
      </c>
      <c r="IT150"/>
      <c r="IU150"/>
      <c r="IV150"/>
    </row>
    <row r="151" spans="1:256" s="9" customFormat="1" ht="12.75">
      <c r="A151" s="98" t="s">
        <v>95</v>
      </c>
      <c r="B151" s="116" t="s">
        <v>98</v>
      </c>
      <c r="C151" s="84">
        <f>I143+J143</f>
        <v>39456.38380552208</v>
      </c>
      <c r="D151" s="84"/>
      <c r="E151" s="107">
        <f>IF(AND(HOUR(C151)&gt;=2,HOUR(C151)&lt;8),1,IF(AND(HOUR(C151)&gt;=8,HOUR(C151)&lt;18),2,3))</f>
        <v>2</v>
      </c>
      <c r="F151" s="108">
        <f>IF(OR(WEEKDAY(C151)=1,WEEKDAY(C151)=7),2,1)</f>
        <v>1</v>
      </c>
      <c r="G151" s="109">
        <f>IF(E151=1,'入力シート'!C48,IF(E151=2,IF(F151=1,'入力シート'!C49,'入力シート'!C50),'入力シート'!C50))</f>
        <v>0.006944444444444444</v>
      </c>
      <c r="H151" s="10"/>
      <c r="I151" s="84">
        <f>C151+G151</f>
        <v>39456.39074996652</v>
      </c>
      <c r="J151" s="110">
        <f>IF(J143*0.999&lt;1,(J143+1)*0.999,J143*0.999)</f>
        <v>1.720761262522415</v>
      </c>
      <c r="L151" s="111">
        <f>RANK(M151,grp_予想時間算出シート_時間種別,2)</f>
        <v>199</v>
      </c>
      <c r="M151" s="84">
        <f>'予想時間算出シート'!C151+'入力シート'!D24</f>
        <v>39456.38380552208</v>
      </c>
      <c r="N151" s="116" t="s">
        <v>22</v>
      </c>
      <c r="O151" s="116" t="s">
        <v>99</v>
      </c>
      <c r="P151" s="116" t="s">
        <v>100</v>
      </c>
      <c r="Q151" s="84">
        <f>M151+G151</f>
        <v>39456.39074996652</v>
      </c>
      <c r="IR151" s="10"/>
      <c r="IS151" s="10"/>
      <c r="IT151"/>
      <c r="IU151"/>
      <c r="IV151"/>
    </row>
    <row r="152" spans="1:17" ht="12.75">
      <c r="A152" s="98"/>
      <c r="B152" s="116" t="s">
        <v>101</v>
      </c>
      <c r="C152" s="84">
        <f>I144+J144</f>
        <v>39454.64650825564</v>
      </c>
      <c r="D152" s="84"/>
      <c r="E152" s="107">
        <f>IF(AND(HOUR(C152)&gt;=2,HOUR(C152)&lt;8),1,IF(AND(HOUR(C152)&gt;=8,HOUR(C152)&lt;18),2,3))</f>
        <v>2</v>
      </c>
      <c r="F152" s="108">
        <f>IF(OR(WEEKDAY(C152)=1,WEEKDAY(C152)=7),2,1)</f>
        <v>1</v>
      </c>
      <c r="G152" s="109">
        <f>IF(E152=1,'入力シート'!C48,IF(E152=2,IF(F152=1,'入力シート'!C49,'入力シート'!C50),'入力シート'!C50))</f>
        <v>0.006944444444444444</v>
      </c>
      <c r="I152" s="84">
        <f>C152+G152</f>
        <v>39454.653452700084</v>
      </c>
      <c r="J152" s="110">
        <f>IF(J144*0.999&lt;1,(J144+1)*0.999,J144*0.999)</f>
        <v>1.5048344394184872</v>
      </c>
      <c r="L152" s="111">
        <f>RANK(M152,grp_予想時間算出シート_時間種別,2)</f>
        <v>175</v>
      </c>
      <c r="M152" s="84">
        <f>'予想時間算出シート'!C152+'入力シート'!D25</f>
        <v>39454.64650825564</v>
      </c>
      <c r="N152" s="116" t="s">
        <v>23</v>
      </c>
      <c r="O152" s="116" t="s">
        <v>99</v>
      </c>
      <c r="P152" s="116" t="s">
        <v>102</v>
      </c>
      <c r="Q152" s="84">
        <f>M152+G152</f>
        <v>39454.653452700084</v>
      </c>
    </row>
    <row r="153" spans="1:17" ht="12.75">
      <c r="A153" s="98"/>
      <c r="B153" s="116" t="s">
        <v>103</v>
      </c>
      <c r="C153" s="84">
        <f>I145+J145</f>
        <v>39451.246374939605</v>
      </c>
      <c r="D153" s="84"/>
      <c r="E153" s="107">
        <f>IF(AND(HOUR(C153)&gt;=2,HOUR(C153)&lt;8),1,IF(AND(HOUR(C153)&gt;=8,HOUR(C153)&lt;18),2,3))</f>
        <v>1</v>
      </c>
      <c r="F153" s="108">
        <f>IF(OR(WEEKDAY(C153)=1,WEEKDAY(C153)=7),2,1)</f>
        <v>1</v>
      </c>
      <c r="G153" s="109">
        <f>IF(E153=1,'入力シート'!C48,IF(E153=2,IF(F153=1,'入力シート'!C49,'入力シート'!C50),'入力シート'!C50))</f>
        <v>0.009027777777777777</v>
      </c>
      <c r="I153" s="84">
        <f>C153+G153</f>
        <v>39451.25540271738</v>
      </c>
      <c r="J153" s="110">
        <f>IF(J145*0.999&lt;1,(J145+1)*0.999,J145*0.999)</f>
        <v>1.0822466097715626</v>
      </c>
      <c r="L153" s="111">
        <f>RANK(M153,grp_予想時間算出シート_時間種別,2)</f>
        <v>120</v>
      </c>
      <c r="M153" s="84">
        <f>'予想時間算出シート'!C153+'入力シート'!D26</f>
        <v>39451.246374939605</v>
      </c>
      <c r="N153" s="116" t="s">
        <v>24</v>
      </c>
      <c r="O153" s="116" t="s">
        <v>99</v>
      </c>
      <c r="P153" s="116" t="s">
        <v>104</v>
      </c>
      <c r="Q153" s="84">
        <f>M153+G153</f>
        <v>39451.25540271738</v>
      </c>
    </row>
    <row r="154" spans="1:17" ht="12.75">
      <c r="A154" s="98"/>
      <c r="B154" s="116" t="s">
        <v>105</v>
      </c>
      <c r="C154" s="84">
        <f>I146+J146</f>
        <v>39452.77822763117</v>
      </c>
      <c r="D154" s="84"/>
      <c r="E154" s="107">
        <f>IF(AND(HOUR(C154)&gt;=2,HOUR(C154)&lt;8),1,IF(AND(HOUR(C154)&gt;=8,HOUR(C154)&lt;18),2,3))</f>
        <v>3</v>
      </c>
      <c r="F154" s="108">
        <f>IF(OR(WEEKDAY(C154)=1,WEEKDAY(C154)=7),2,1)</f>
        <v>2</v>
      </c>
      <c r="G154" s="109">
        <f>IF(E154=1,'入力シート'!C48,IF(E154=2,IF(F154=1,'入力シート'!C49,'入力シート'!C50),'入力シート'!C50))</f>
        <v>0.004861111111111111</v>
      </c>
      <c r="I154" s="84">
        <f>C154+G154</f>
        <v>39452.78308874228</v>
      </c>
      <c r="J154" s="110">
        <f>IF(J146*0.999&lt;1,(J146+1)*0.999,J146*0.999)</f>
        <v>1.2728675348577805</v>
      </c>
      <c r="L154" s="111">
        <f>RANK(M154,grp_予想時間算出シート_時間種別,2)</f>
        <v>143</v>
      </c>
      <c r="M154" s="84">
        <f>'予想時間算出シート'!C154+'入力シート'!D27</f>
        <v>39452.77822763117</v>
      </c>
      <c r="N154" s="116" t="s">
        <v>26</v>
      </c>
      <c r="O154" s="116" t="s">
        <v>99</v>
      </c>
      <c r="P154" s="116" t="s">
        <v>106</v>
      </c>
      <c r="Q154" s="84">
        <f>M154+G154</f>
        <v>39452.78308874228</v>
      </c>
    </row>
    <row r="155" spans="1:17" ht="12.75">
      <c r="A155" s="98"/>
      <c r="B155" s="116" t="s">
        <v>107</v>
      </c>
      <c r="C155" s="84">
        <f>I147+J147</f>
        <v>39457.38297509959</v>
      </c>
      <c r="D155" s="84"/>
      <c r="E155" s="107">
        <f>IF(AND(HOUR(C155)&gt;=2,HOUR(C155)&lt;8),1,IF(AND(HOUR(C155)&gt;=8,HOUR(C155)&lt;18),2,3))</f>
        <v>2</v>
      </c>
      <c r="F155" s="108">
        <f>IF(OR(WEEKDAY(C155)=1,WEEKDAY(C155)=7),2,1)</f>
        <v>1</v>
      </c>
      <c r="G155" s="109">
        <f>IF(E155=1,'入力シート'!C48,IF(E155=2,IF(F155=1,'入力シート'!C49,'入力シート'!C50),'入力シート'!C50))</f>
        <v>0.006944444444444444</v>
      </c>
      <c r="I155" s="84">
        <f>C155+G155</f>
        <v>39457.38991954403</v>
      </c>
      <c r="J155" s="110">
        <f>IF(J147*0.999&lt;1,(J147+1)*0.999,J147*0.999)</f>
        <v>1.720657926278241</v>
      </c>
      <c r="L155" s="111">
        <f>RANK(M155,grp_予想時間算出シート_時間種別,2)</f>
        <v>213</v>
      </c>
      <c r="M155" s="84">
        <f>'予想時間算出シート'!C155+'入力シート'!D28</f>
        <v>39457.38297509959</v>
      </c>
      <c r="N155" s="116" t="s">
        <v>28</v>
      </c>
      <c r="O155" s="116" t="s">
        <v>99</v>
      </c>
      <c r="P155" s="116" t="s">
        <v>108</v>
      </c>
      <c r="Q155" s="84">
        <f>M155+G155</f>
        <v>39457.38991954403</v>
      </c>
    </row>
    <row r="156" spans="1:17" ht="12.75">
      <c r="A156" s="98"/>
      <c r="B156" s="116" t="s">
        <v>109</v>
      </c>
      <c r="C156" s="84">
        <f>I148+J148</f>
        <v>39455.690757263124</v>
      </c>
      <c r="D156" s="84"/>
      <c r="E156" s="107">
        <f>IF(AND(HOUR(C156)&gt;=2,HOUR(C156)&lt;8),1,IF(AND(HOUR(C156)&gt;=8,HOUR(C156)&lt;18),2,3))</f>
        <v>2</v>
      </c>
      <c r="F156" s="108">
        <f>IF(OR(WEEKDAY(C156)=1,WEEKDAY(C156)=7),2,1)</f>
        <v>1</v>
      </c>
      <c r="G156" s="109">
        <f>IF(E156=1,'入力シート'!C48,IF(E156=2,IF(F156=1,'入力シート'!C49,'入力シート'!C50),'入力シート'!C50))</f>
        <v>0.006944444444444444</v>
      </c>
      <c r="I156" s="84">
        <f>C156+G156</f>
        <v>39455.69770170757</v>
      </c>
      <c r="J156" s="110">
        <f>IF(J148*0.999&lt;1,(J148+1)*0.999,J148*0.999)</f>
        <v>1.6350381070776674</v>
      </c>
      <c r="L156" s="111">
        <f>RANK(M156,grp_予想時間算出シート_時間種別,2)</f>
        <v>191</v>
      </c>
      <c r="M156" s="84">
        <f>'予想時間算出シート'!C156+'入力シート'!D29</f>
        <v>39455.690757263124</v>
      </c>
      <c r="N156" s="116" t="s">
        <v>10</v>
      </c>
      <c r="O156" s="116" t="s">
        <v>99</v>
      </c>
      <c r="P156" s="116" t="s">
        <v>110</v>
      </c>
      <c r="Q156" s="84">
        <f>M156+G156</f>
        <v>39455.69770170757</v>
      </c>
    </row>
    <row r="157" spans="1:17" ht="12.75">
      <c r="A157" s="98"/>
      <c r="B157" s="116" t="s">
        <v>111</v>
      </c>
      <c r="C157" s="84">
        <f>I149+J149</f>
        <v>39457.51196567758</v>
      </c>
      <c r="D157" s="84"/>
      <c r="E157" s="107">
        <f>IF(AND(HOUR(C157)&gt;=2,HOUR(C157)&lt;8),1,IF(AND(HOUR(C157)&gt;=8,HOUR(C157)&lt;18),2,3))</f>
        <v>2</v>
      </c>
      <c r="F157" s="108">
        <f>IF(OR(WEEKDAY(C157)=1,WEEKDAY(C157)=7),2,1)</f>
        <v>1</v>
      </c>
      <c r="G157" s="109">
        <f>IF(E157=1,'入力シート'!C48,IF(E157=2,IF(F157=1,'入力シート'!C49,'入力シート'!C50),'入力シート'!C50))</f>
        <v>0.006944444444444444</v>
      </c>
      <c r="I157" s="84">
        <f>C157+G157</f>
        <v>39457.518910122024</v>
      </c>
      <c r="J157" s="110">
        <f>IF(J149*0.999&lt;1,(J149+1)*0.999,J149*0.999)</f>
        <v>1.8614066787558115</v>
      </c>
      <c r="L157" s="111">
        <f>RANK(M157,grp_予想時間算出シート_時間種別,2)</f>
        <v>216</v>
      </c>
      <c r="M157" s="84">
        <f>'予想時間算出シート'!C157+'入力シート'!D30</f>
        <v>39457.51196567758</v>
      </c>
      <c r="N157" s="116" t="s">
        <v>31</v>
      </c>
      <c r="O157" s="116" t="s">
        <v>99</v>
      </c>
      <c r="P157" s="116" t="s">
        <v>112</v>
      </c>
      <c r="Q157" s="84">
        <f>M157+G157</f>
        <v>39457.518910122024</v>
      </c>
    </row>
    <row r="158" spans="1:256" s="10" customFormat="1" ht="12.75">
      <c r="A158" s="98"/>
      <c r="B158" s="117" t="s">
        <v>113</v>
      </c>
      <c r="C158" s="100">
        <f>I150+J150</f>
        <v>39457.57595498999</v>
      </c>
      <c r="D158" s="100"/>
      <c r="E158" s="101">
        <f>IF(AND(HOUR(C158)&gt;=2,HOUR(C158)&lt;8),1,IF(AND(HOUR(C158)&gt;=8,HOUR(C158)&lt;18),2,3))</f>
        <v>2</v>
      </c>
      <c r="F158" s="102">
        <f>IF(OR(WEEKDAY(C158)=1,WEEKDAY(C158)=7),2,1)</f>
        <v>1</v>
      </c>
      <c r="G158" s="103">
        <f>IF(E158=1,'入力シート'!C48,IF(E158=2,IF(F158=1,'入力シート'!C49,'入力シート'!C50),'入力シート'!C50))</f>
        <v>0.006944444444444444</v>
      </c>
      <c r="H158" s="104"/>
      <c r="I158" s="100">
        <f>C158+G158</f>
        <v>39457.582899434434</v>
      </c>
      <c r="J158" s="105">
        <f>IF(J150*0.999&lt;1,(J150+1)*0.999,J150*0.999)</f>
        <v>1.8693693908322904</v>
      </c>
      <c r="K158" s="104"/>
      <c r="L158" s="97">
        <f>RANK(M158,grp_予想時間算出シート_時間種別,2)</f>
        <v>218</v>
      </c>
      <c r="M158" s="100">
        <f>'予想時間算出シート'!C158+'入力シート'!D31</f>
        <v>39457.57595498999</v>
      </c>
      <c r="N158" s="117" t="s">
        <v>33</v>
      </c>
      <c r="O158" s="117" t="s">
        <v>99</v>
      </c>
      <c r="P158" s="117" t="s">
        <v>114</v>
      </c>
      <c r="Q158" s="100">
        <f>M158+G158</f>
        <v>39457.582899434434</v>
      </c>
      <c r="IT158"/>
      <c r="IU158"/>
      <c r="IV158"/>
    </row>
    <row r="159" spans="1:256" s="9" customFormat="1" ht="12.75">
      <c r="A159" s="98" t="s">
        <v>96</v>
      </c>
      <c r="B159" s="116" t="s">
        <v>98</v>
      </c>
      <c r="C159" s="84">
        <f>I151+J151</f>
        <v>39458.11151122904</v>
      </c>
      <c r="D159" s="84"/>
      <c r="E159" s="107">
        <f>IF(AND(HOUR(C159)&gt;=2,HOUR(C159)&lt;8),1,IF(AND(HOUR(C159)&gt;=8,HOUR(C159)&lt;18),2,3))</f>
        <v>1</v>
      </c>
      <c r="F159" s="108">
        <f>IF(OR(WEEKDAY(C159)=1,WEEKDAY(C159)=7),2,1)</f>
        <v>1</v>
      </c>
      <c r="G159" s="109">
        <f>IF(E159=1,'入力シート'!C48,IF(E159=2,IF(F159=1,'入力シート'!C49,'入力シート'!C50),'入力シート'!C50))</f>
        <v>0.009027777777777777</v>
      </c>
      <c r="H159" s="10"/>
      <c r="I159" s="84">
        <f>C159+G159</f>
        <v>39458.12053900682</v>
      </c>
      <c r="J159" s="110">
        <f>IF(J151*0.999&lt;1,(J151+1)*0.999,J151*0.999)</f>
        <v>1.7190405012598924</v>
      </c>
      <c r="L159" s="111">
        <f>RANK(M159,grp_予想時間算出シート_時間種別,2)</f>
        <v>229</v>
      </c>
      <c r="M159" s="84">
        <f>'予想時間算出シート'!C159+'入力シート'!D24</f>
        <v>39458.11151122904</v>
      </c>
      <c r="N159" s="116" t="s">
        <v>22</v>
      </c>
      <c r="O159" s="116" t="s">
        <v>99</v>
      </c>
      <c r="P159" s="116" t="s">
        <v>100</v>
      </c>
      <c r="Q159" s="84">
        <f>M159+G159</f>
        <v>39458.12053900682</v>
      </c>
      <c r="IR159" s="10"/>
      <c r="IS159" s="10"/>
      <c r="IT159"/>
      <c r="IU159"/>
      <c r="IV159"/>
    </row>
    <row r="160" spans="1:17" ht="12.75">
      <c r="A160" s="98"/>
      <c r="B160" s="116" t="s">
        <v>101</v>
      </c>
      <c r="C160" s="84">
        <f>I152+J152</f>
        <v>39456.1582871395</v>
      </c>
      <c r="D160" s="84"/>
      <c r="E160" s="107">
        <f>IF(AND(HOUR(C160)&gt;=2,HOUR(C160)&lt;8),1,IF(AND(HOUR(C160)&gt;=8,HOUR(C160)&lt;18),2,3))</f>
        <v>1</v>
      </c>
      <c r="F160" s="108">
        <f>IF(OR(WEEKDAY(C160)=1,WEEKDAY(C160)=7),2,1)</f>
        <v>1</v>
      </c>
      <c r="G160" s="109">
        <f>IF(E160=1,'入力シート'!C48,IF(E160=2,IF(F160=1,'入力シート'!C49,'入力シート'!C50),'入力シート'!C50))</f>
        <v>0.009027777777777777</v>
      </c>
      <c r="I160" s="84">
        <f>C160+G160</f>
        <v>39456.16731491728</v>
      </c>
      <c r="J160" s="110">
        <f>IF(J152*0.999&lt;1,(J152+1)*0.999,J152*0.999)</f>
        <v>1.5033296049790688</v>
      </c>
      <c r="L160" s="111">
        <f>RANK(M160,grp_予想時間算出シート_時間種別,2)</f>
        <v>197</v>
      </c>
      <c r="M160" s="84">
        <f>'予想時間算出シート'!C160+'入力シート'!D25</f>
        <v>39456.1582871395</v>
      </c>
      <c r="N160" s="116" t="s">
        <v>23</v>
      </c>
      <c r="O160" s="116" t="s">
        <v>99</v>
      </c>
      <c r="P160" s="116" t="s">
        <v>102</v>
      </c>
      <c r="Q160" s="84">
        <f>M160+G160</f>
        <v>39456.16731491728</v>
      </c>
    </row>
    <row r="161" spans="1:17" ht="12.75">
      <c r="A161" s="98"/>
      <c r="B161" s="116" t="s">
        <v>103</v>
      </c>
      <c r="C161" s="84">
        <f>I153+J153</f>
        <v>39452.33764932716</v>
      </c>
      <c r="D161" s="84"/>
      <c r="E161" s="107">
        <f>IF(AND(HOUR(C161)&gt;=2,HOUR(C161)&lt;8),1,IF(AND(HOUR(C161)&gt;=8,HOUR(C161)&lt;18),2,3))</f>
        <v>2</v>
      </c>
      <c r="F161" s="108">
        <f>IF(OR(WEEKDAY(C161)=1,WEEKDAY(C161)=7),2,1)</f>
        <v>2</v>
      </c>
      <c r="G161" s="109">
        <f>IF(E161=1,'入力シート'!C48,IF(E161=2,IF(F161=1,'入力シート'!C49,'入力シート'!C50),'入力シート'!C50))</f>
        <v>0.004861111111111111</v>
      </c>
      <c r="I161" s="84">
        <f>C161+G161</f>
        <v>39452.34251043827</v>
      </c>
      <c r="J161" s="110">
        <f>IF(J153*0.999&lt;1,(J153+1)*0.999,J153*0.999)</f>
        <v>1.081164363161791</v>
      </c>
      <c r="L161" s="111">
        <f>RANK(M161,grp_予想時間算出シート_時間種別,2)</f>
        <v>138</v>
      </c>
      <c r="M161" s="84">
        <f>'予想時間算出シート'!C161+'入力シート'!D26</f>
        <v>39452.33764932716</v>
      </c>
      <c r="N161" s="116" t="s">
        <v>24</v>
      </c>
      <c r="O161" s="116" t="s">
        <v>99</v>
      </c>
      <c r="P161" s="116" t="s">
        <v>104</v>
      </c>
      <c r="Q161" s="84">
        <f>M161+G161</f>
        <v>39452.34251043827</v>
      </c>
    </row>
    <row r="162" spans="1:17" ht="12.75">
      <c r="A162" s="98"/>
      <c r="B162" s="116" t="s">
        <v>105</v>
      </c>
      <c r="C162" s="84">
        <f>I154+J154</f>
        <v>39454.05595627714</v>
      </c>
      <c r="D162" s="84"/>
      <c r="E162" s="107">
        <f>IF(AND(HOUR(C162)&gt;=2,HOUR(C162)&lt;8),1,IF(AND(HOUR(C162)&gt;=8,HOUR(C162)&lt;18),2,3))</f>
        <v>3</v>
      </c>
      <c r="F162" s="108">
        <f>IF(OR(WEEKDAY(C162)=1,WEEKDAY(C162)=7),2,1)</f>
        <v>1</v>
      </c>
      <c r="G162" s="109">
        <f>IF(E162=1,'入力シート'!C48,IF(E162=2,IF(F162=1,'入力シート'!C49,'入力シート'!C50),'入力シート'!C50))</f>
        <v>0.004861111111111111</v>
      </c>
      <c r="I162" s="84">
        <f>C162+G162</f>
        <v>39454.06081738825</v>
      </c>
      <c r="J162" s="110">
        <f>IF(J154*0.999&lt;1,(J154+1)*0.999,J154*0.999)</f>
        <v>1.2715946673229226</v>
      </c>
      <c r="L162" s="111">
        <f>RANK(M162,grp_予想時間算出シート_時間種別,2)</f>
        <v>168</v>
      </c>
      <c r="M162" s="84">
        <f>'予想時間算出シート'!C162+'入力シート'!D27</f>
        <v>39454.05595627714</v>
      </c>
      <c r="N162" s="116" t="s">
        <v>26</v>
      </c>
      <c r="O162" s="116" t="s">
        <v>99</v>
      </c>
      <c r="P162" s="116" t="s">
        <v>106</v>
      </c>
      <c r="Q162" s="84">
        <f>M162+G162</f>
        <v>39454.06081738825</v>
      </c>
    </row>
    <row r="163" spans="1:17" ht="12.75">
      <c r="A163" s="98"/>
      <c r="B163" s="116" t="s">
        <v>107</v>
      </c>
      <c r="C163" s="84">
        <f>I155+J155</f>
        <v>39459.11057747031</v>
      </c>
      <c r="D163" s="84"/>
      <c r="E163" s="107">
        <f>IF(AND(HOUR(C163)&gt;=2,HOUR(C163)&lt;8),1,IF(AND(HOUR(C163)&gt;=8,HOUR(C163)&lt;18),2,3))</f>
        <v>1</v>
      </c>
      <c r="F163" s="108">
        <f>IF(OR(WEEKDAY(C163)=1,WEEKDAY(C163)=7),2,1)</f>
        <v>2</v>
      </c>
      <c r="G163" s="109">
        <f>IF(E163=1,'入力シート'!C48,IF(E163=2,IF(F163=1,'入力シート'!C49,'入力シート'!C50),'入力シート'!C50))</f>
        <v>0.009027777777777777</v>
      </c>
      <c r="I163" s="84">
        <f>C163+G163</f>
        <v>39459.11960524809</v>
      </c>
      <c r="J163" s="110">
        <f>IF(J155*0.999&lt;1,(J155+1)*0.999,J155*0.999)</f>
        <v>1.7189372683519628</v>
      </c>
      <c r="L163" s="111">
        <f>RANK(M163,grp_予想時間算出シート_時間種別,2)</f>
        <v>239</v>
      </c>
      <c r="M163" s="84">
        <f>'予想時間算出シート'!C163+'入力シート'!D28</f>
        <v>39459.11057747031</v>
      </c>
      <c r="N163" s="116" t="s">
        <v>28</v>
      </c>
      <c r="O163" s="116" t="s">
        <v>99</v>
      </c>
      <c r="P163" s="116" t="s">
        <v>108</v>
      </c>
      <c r="Q163" s="84">
        <f>M163+G163</f>
        <v>39459.11960524809</v>
      </c>
    </row>
    <row r="164" spans="1:17" ht="12.75">
      <c r="A164" s="98"/>
      <c r="B164" s="116" t="s">
        <v>109</v>
      </c>
      <c r="C164" s="84">
        <f>I156+J156</f>
        <v>39457.33273981465</v>
      </c>
      <c r="D164" s="84"/>
      <c r="E164" s="107">
        <f>IF(AND(HOUR(C164)&gt;=2,HOUR(C164)&lt;8),1,IF(AND(HOUR(C164)&gt;=8,HOUR(C164)&lt;18),2,3))</f>
        <v>1</v>
      </c>
      <c r="F164" s="108">
        <f>IF(OR(WEEKDAY(C164)=1,WEEKDAY(C164)=7),2,1)</f>
        <v>1</v>
      </c>
      <c r="G164" s="109">
        <f>IF(E164=1,'入力シート'!C48,IF(E164=2,IF(F164=1,'入力シート'!C49,'入力シート'!C50),'入力シート'!C50))</f>
        <v>0.009027777777777777</v>
      </c>
      <c r="I164" s="84">
        <f>C164+G164</f>
        <v>39457.34176759243</v>
      </c>
      <c r="J164" s="110">
        <f>IF(J156*0.999&lt;1,(J156+1)*0.999,J156*0.999)</f>
        <v>1.6334030689705896</v>
      </c>
      <c r="L164" s="111">
        <f>RANK(M164,grp_予想時間算出シート_時間種別,2)</f>
        <v>210</v>
      </c>
      <c r="M164" s="84">
        <f>'予想時間算出シート'!C164+'入力シート'!D29</f>
        <v>39457.33273981465</v>
      </c>
      <c r="N164" s="116" t="s">
        <v>10</v>
      </c>
      <c r="O164" s="116" t="s">
        <v>99</v>
      </c>
      <c r="P164" s="116" t="s">
        <v>110</v>
      </c>
      <c r="Q164" s="84">
        <f>M164+G164</f>
        <v>39457.34176759243</v>
      </c>
    </row>
    <row r="165" spans="1:17" ht="12.75">
      <c r="A165" s="98"/>
      <c r="B165" s="116" t="s">
        <v>111</v>
      </c>
      <c r="C165" s="84">
        <f>I157+J157</f>
        <v>39459.38031680078</v>
      </c>
      <c r="D165" s="84"/>
      <c r="E165" s="107">
        <f>IF(AND(HOUR(C165)&gt;=2,HOUR(C165)&lt;8),1,IF(AND(HOUR(C165)&gt;=8,HOUR(C165)&lt;18),2,3))</f>
        <v>2</v>
      </c>
      <c r="F165" s="108">
        <f>IF(OR(WEEKDAY(C165)=1,WEEKDAY(C165)=7),2,1)</f>
        <v>2</v>
      </c>
      <c r="G165" s="109">
        <f>IF(E165=1,'入力シート'!C48,IF(E165=2,IF(F165=1,'入力シート'!C49,'入力シート'!C50),'入力シート'!C50))</f>
        <v>0.004861111111111111</v>
      </c>
      <c r="I165" s="84">
        <f>C165+G165</f>
        <v>39459.38517791189</v>
      </c>
      <c r="J165" s="110">
        <f>IF(J157*0.999&lt;1,(J157+1)*0.999,J157*0.999)</f>
        <v>1.8595452720770556</v>
      </c>
      <c r="L165" s="111">
        <f>RANK(M165,grp_予想時間算出シート_時間種別,2)</f>
        <v>246</v>
      </c>
      <c r="M165" s="84">
        <f>'予想時間算出シート'!C165+'入力シート'!D30</f>
        <v>39459.38031680078</v>
      </c>
      <c r="N165" s="116" t="s">
        <v>31</v>
      </c>
      <c r="O165" s="116" t="s">
        <v>99</v>
      </c>
      <c r="P165" s="116" t="s">
        <v>112</v>
      </c>
      <c r="Q165" s="84">
        <f>M165+G165</f>
        <v>39459.38517791189</v>
      </c>
    </row>
    <row r="166" spans="1:256" s="10" customFormat="1" ht="12.75">
      <c r="A166" s="98"/>
      <c r="B166" s="117" t="s">
        <v>113</v>
      </c>
      <c r="C166" s="100">
        <f>I158+J158</f>
        <v>39459.45226882527</v>
      </c>
      <c r="D166" s="100"/>
      <c r="E166" s="101">
        <f>IF(AND(HOUR(C166)&gt;=2,HOUR(C166)&lt;8),1,IF(AND(HOUR(C166)&gt;=8,HOUR(C166)&lt;18),2,3))</f>
        <v>2</v>
      </c>
      <c r="F166" s="102">
        <f>IF(OR(WEEKDAY(C166)=1,WEEKDAY(C166)=7),2,1)</f>
        <v>2</v>
      </c>
      <c r="G166" s="103">
        <f>IF(E166=1,'入力シート'!C48,IF(E166=2,IF(F166=1,'入力シート'!C49,'入力シート'!C50),'入力シート'!C50))</f>
        <v>0.004861111111111111</v>
      </c>
      <c r="H166" s="104"/>
      <c r="I166" s="100">
        <f>C166+G166</f>
        <v>39459.45712993638</v>
      </c>
      <c r="J166" s="105">
        <f>IF(J158*0.999&lt;1,(J158+1)*0.999,J158*0.999)</f>
        <v>1.867500021441458</v>
      </c>
      <c r="K166" s="104"/>
      <c r="L166" s="97">
        <f>RANK(M166,grp_予想時間算出シート_時間種別,2)</f>
        <v>248</v>
      </c>
      <c r="M166" s="100">
        <f>'予想時間算出シート'!C166+'入力シート'!D31</f>
        <v>39459.45226882527</v>
      </c>
      <c r="N166" s="117" t="s">
        <v>33</v>
      </c>
      <c r="O166" s="117" t="s">
        <v>99</v>
      </c>
      <c r="P166" s="117" t="s">
        <v>114</v>
      </c>
      <c r="Q166" s="100">
        <f>M166+G166</f>
        <v>39459.45712993638</v>
      </c>
      <c r="IT166"/>
      <c r="IU166"/>
      <c r="IV166"/>
    </row>
    <row r="167" spans="1:256" s="9" customFormat="1" ht="12.75">
      <c r="A167" s="98" t="s">
        <v>97</v>
      </c>
      <c r="B167" s="116" t="s">
        <v>98</v>
      </c>
      <c r="C167" s="84">
        <f>I159+J159</f>
        <v>39459.83957950808</v>
      </c>
      <c r="D167" s="84"/>
      <c r="E167" s="107">
        <f>IF(AND(HOUR(C167)&gt;=2,HOUR(C167)&lt;8),1,IF(AND(HOUR(C167)&gt;=8,HOUR(C167)&lt;18),2,3))</f>
        <v>3</v>
      </c>
      <c r="F167" s="108">
        <f>IF(OR(WEEKDAY(C167)=1,WEEKDAY(C167)=7),2,1)</f>
        <v>2</v>
      </c>
      <c r="G167" s="109">
        <f>IF(E167=1,'入力シート'!C48,IF(E167=2,IF(F167=1,'入力シート'!C49,'入力シート'!C50),'入力シート'!C50))</f>
        <v>0.004861111111111111</v>
      </c>
      <c r="H167" s="10"/>
      <c r="I167" s="84">
        <f>C167+G167</f>
        <v>39459.84444061919</v>
      </c>
      <c r="J167" s="110">
        <f>IF(J159*0.999&lt;1,(J159+1)*0.999,J159*0.999)</f>
        <v>1.7173214607586325</v>
      </c>
      <c r="L167" s="111">
        <f>RANK(M167,grp_予想時間算出シート_時間種別,2)</f>
        <v>252</v>
      </c>
      <c r="M167" s="84">
        <f>'予想時間算出シート'!C167+'入力シート'!D24</f>
        <v>39459.83957950808</v>
      </c>
      <c r="N167" s="116" t="s">
        <v>22</v>
      </c>
      <c r="O167" s="116" t="s">
        <v>99</v>
      </c>
      <c r="P167" s="116" t="s">
        <v>100</v>
      </c>
      <c r="Q167" s="84">
        <f>M167+G167</f>
        <v>39459.84444061919</v>
      </c>
      <c r="IR167" s="10"/>
      <c r="IS167" s="10"/>
      <c r="IT167"/>
      <c r="IU167"/>
      <c r="IV167"/>
    </row>
    <row r="168" spans="1:17" ht="12.75">
      <c r="A168" s="98"/>
      <c r="B168" s="116" t="s">
        <v>101</v>
      </c>
      <c r="C168" s="84">
        <f>I160+J160</f>
        <v>39457.67064452226</v>
      </c>
      <c r="D168" s="84"/>
      <c r="E168" s="107">
        <f>IF(AND(HOUR(C168)&gt;=2,HOUR(C168)&lt;8),1,IF(AND(HOUR(C168)&gt;=8,HOUR(C168)&lt;18),2,3))</f>
        <v>2</v>
      </c>
      <c r="F168" s="108">
        <f>IF(OR(WEEKDAY(C168)=1,WEEKDAY(C168)=7),2,1)</f>
        <v>1</v>
      </c>
      <c r="G168" s="109">
        <f>IF(E168=1,'入力シート'!C48,IF(E168=2,IF(F168=1,'入力シート'!C49,'入力シート'!C50),'入力シート'!C50))</f>
        <v>0.006944444444444444</v>
      </c>
      <c r="I168" s="84">
        <f>C168+G168</f>
        <v>39457.677588966704</v>
      </c>
      <c r="J168" s="110">
        <f>IF(J160*0.999&lt;1,(J160+1)*0.999,J160*0.999)</f>
        <v>1.5018262753740896</v>
      </c>
      <c r="L168" s="111">
        <f>RANK(M168,grp_予想時間算出シート_時間種別,2)</f>
        <v>222</v>
      </c>
      <c r="M168" s="84">
        <f>'予想時間算出シート'!C168+'入力シート'!D25</f>
        <v>39457.67064452226</v>
      </c>
      <c r="N168" s="116" t="s">
        <v>23</v>
      </c>
      <c r="O168" s="116" t="s">
        <v>99</v>
      </c>
      <c r="P168" s="116" t="s">
        <v>102</v>
      </c>
      <c r="Q168" s="84">
        <f>M168+G168</f>
        <v>39457.677588966704</v>
      </c>
    </row>
    <row r="169" spans="1:17" ht="12.75">
      <c r="A169" s="98"/>
      <c r="B169" s="116" t="s">
        <v>103</v>
      </c>
      <c r="C169" s="84">
        <f>I161+J161</f>
        <v>39453.42367480143</v>
      </c>
      <c r="D169" s="84"/>
      <c r="E169" s="107">
        <f>IF(AND(HOUR(C169)&gt;=2,HOUR(C169)&lt;8),1,IF(AND(HOUR(C169)&gt;=8,HOUR(C169)&lt;18),2,3))</f>
        <v>2</v>
      </c>
      <c r="F169" s="108">
        <f>IF(OR(WEEKDAY(C169)=1,WEEKDAY(C169)=7),2,1)</f>
        <v>2</v>
      </c>
      <c r="G169" s="109">
        <f>IF(E169=1,'入力シート'!C48,IF(E169=2,IF(F169=1,'入力シート'!C49,'入力シート'!C50),'入力シート'!C50))</f>
        <v>0.004861111111111111</v>
      </c>
      <c r="I169" s="84">
        <f>C169+G169</f>
        <v>39453.42853591254</v>
      </c>
      <c r="J169" s="110">
        <f>IF(J161*0.999&lt;1,(J161+1)*0.999,J161*0.999)</f>
        <v>1.0800831987986292</v>
      </c>
      <c r="L169" s="111">
        <f>RANK(M169,grp_予想時間算出シート_時間種別,2)</f>
        <v>152</v>
      </c>
      <c r="M169" s="84">
        <f>'予想時間算出シート'!C169+'入力シート'!D26</f>
        <v>39453.42367480143</v>
      </c>
      <c r="N169" s="116" t="s">
        <v>24</v>
      </c>
      <c r="O169" s="116" t="s">
        <v>99</v>
      </c>
      <c r="P169" s="116" t="s">
        <v>104</v>
      </c>
      <c r="Q169" s="84">
        <f>M169+G169</f>
        <v>39453.42853591254</v>
      </c>
    </row>
    <row r="170" spans="1:17" ht="12.75">
      <c r="A170" s="98"/>
      <c r="B170" s="116" t="s">
        <v>105</v>
      </c>
      <c r="C170" s="84">
        <f>I162+J162</f>
        <v>39455.33241205557</v>
      </c>
      <c r="D170" s="84"/>
      <c r="E170" s="107">
        <f>IF(AND(HOUR(C170)&gt;=2,HOUR(C170)&lt;8),1,IF(AND(HOUR(C170)&gt;=8,HOUR(C170)&lt;18),2,3))</f>
        <v>1</v>
      </c>
      <c r="F170" s="108">
        <f>IF(OR(WEEKDAY(C170)=1,WEEKDAY(C170)=7),2,1)</f>
        <v>1</v>
      </c>
      <c r="G170" s="109">
        <f>IF(E170=1,'入力シート'!C48,IF(E170=2,IF(F170=1,'入力シート'!C49,'入力シート'!C50),'入力シート'!C50))</f>
        <v>0.009027777777777777</v>
      </c>
      <c r="I170" s="84">
        <f>C170+G170</f>
        <v>39455.34143983335</v>
      </c>
      <c r="J170" s="110">
        <f>IF(J162*0.999&lt;1,(J162+1)*0.999,J162*0.999)</f>
        <v>1.2703230726555996</v>
      </c>
      <c r="L170" s="111">
        <f>RANK(M170,grp_予想時間算出シート_時間種別,2)</f>
        <v>180</v>
      </c>
      <c r="M170" s="84">
        <f>'予想時間算出シート'!C170+'入力シート'!D27</f>
        <v>39455.33241205557</v>
      </c>
      <c r="N170" s="116" t="s">
        <v>26</v>
      </c>
      <c r="O170" s="116" t="s">
        <v>99</v>
      </c>
      <c r="P170" s="116" t="s">
        <v>106</v>
      </c>
      <c r="Q170" s="84">
        <f>M170+G170</f>
        <v>39455.34143983335</v>
      </c>
    </row>
    <row r="171" spans="1:17" ht="12.75">
      <c r="A171" s="98"/>
      <c r="B171" s="116" t="s">
        <v>107</v>
      </c>
      <c r="C171" s="84">
        <f>I163+J163</f>
        <v>39460.83854251644</v>
      </c>
      <c r="D171" s="84"/>
      <c r="E171" s="107">
        <f>IF(AND(HOUR(C171)&gt;=2,HOUR(C171)&lt;8),1,IF(AND(HOUR(C171)&gt;=8,HOUR(C171)&lt;18),2,3))</f>
        <v>3</v>
      </c>
      <c r="F171" s="108">
        <f>IF(OR(WEEKDAY(C171)=1,WEEKDAY(C171)=7),2,1)</f>
        <v>2</v>
      </c>
      <c r="G171" s="109">
        <f>IF(E171=1,'入力シート'!C48,IF(E171=2,IF(F171=1,'入力シート'!C49,'入力シート'!C50),'入力シート'!C50))</f>
        <v>0.004861111111111111</v>
      </c>
      <c r="I171" s="84">
        <f>C171+G171</f>
        <v>39460.84340362755</v>
      </c>
      <c r="J171" s="110">
        <f>IF(J163*0.999&lt;1,(J163+1)*0.999,J163*0.999)</f>
        <v>1.7172183310836109</v>
      </c>
      <c r="L171" s="111">
        <f>RANK(M171,grp_予想時間算出シート_時間種別,2)</f>
        <v>263</v>
      </c>
      <c r="M171" s="84">
        <f>'予想時間算出シート'!C171+'入力シート'!D28</f>
        <v>39460.83854251644</v>
      </c>
      <c r="N171" s="116" t="s">
        <v>28</v>
      </c>
      <c r="O171" s="116" t="s">
        <v>99</v>
      </c>
      <c r="P171" s="116" t="s">
        <v>108</v>
      </c>
      <c r="Q171" s="84">
        <f>M171+G171</f>
        <v>39460.84340362755</v>
      </c>
    </row>
    <row r="172" spans="1:17" ht="12.75">
      <c r="A172" s="98"/>
      <c r="B172" s="116" t="s">
        <v>109</v>
      </c>
      <c r="C172" s="84">
        <f>I164+J164</f>
        <v>39458.9751706614</v>
      </c>
      <c r="D172" s="84"/>
      <c r="E172" s="107">
        <f>IF(AND(HOUR(C172)&gt;=2,HOUR(C172)&lt;8),1,IF(AND(HOUR(C172)&gt;=8,HOUR(C172)&lt;18),2,3))</f>
        <v>3</v>
      </c>
      <c r="F172" s="108">
        <f>IF(OR(WEEKDAY(C172)=1,WEEKDAY(C172)=7),2,1)</f>
        <v>1</v>
      </c>
      <c r="G172" s="109">
        <f>IF(E172=1,'入力シート'!C48,IF(E172=2,IF(F172=1,'入力シート'!C49,'入力シート'!C50),'入力シート'!C50))</f>
        <v>0.004861111111111111</v>
      </c>
      <c r="I172" s="84">
        <f>C172+G172</f>
        <v>39458.98003177251</v>
      </c>
      <c r="J172" s="110">
        <f>IF(J164*0.999&lt;1,(J164+1)*0.999,J164*0.999)</f>
        <v>1.631769665901619</v>
      </c>
      <c r="L172" s="111">
        <f>RANK(M172,grp_予想時間算出シート_時間種別,2)</f>
        <v>236</v>
      </c>
      <c r="M172" s="84">
        <f>'予想時間算出シート'!C172+'入力シート'!D29</f>
        <v>39458.9751706614</v>
      </c>
      <c r="N172" s="116" t="s">
        <v>10</v>
      </c>
      <c r="O172" s="116" t="s">
        <v>99</v>
      </c>
      <c r="P172" s="116" t="s">
        <v>110</v>
      </c>
      <c r="Q172" s="84">
        <f>M172+G172</f>
        <v>39458.98003177251</v>
      </c>
    </row>
    <row r="173" spans="1:17" ht="12.75">
      <c r="A173" s="98"/>
      <c r="B173" s="116" t="s">
        <v>111</v>
      </c>
      <c r="C173" s="84">
        <f>I165+J165</f>
        <v>39461.24472318397</v>
      </c>
      <c r="D173" s="84"/>
      <c r="E173" s="107">
        <f>IF(AND(HOUR(C173)&gt;=2,HOUR(C173)&lt;8),1,IF(AND(HOUR(C173)&gt;=8,HOUR(C173)&lt;18),2,3))</f>
        <v>1</v>
      </c>
      <c r="F173" s="108">
        <f>IF(OR(WEEKDAY(C173)=1,WEEKDAY(C173)=7),2,1)</f>
        <v>1</v>
      </c>
      <c r="G173" s="109">
        <f>IF(E173=1,'入力シート'!C48,IF(E173=2,IF(F173=1,'入力シート'!C49,'入力シート'!C50),'入力シート'!C50))</f>
        <v>0.009027777777777777</v>
      </c>
      <c r="I173" s="84">
        <f>C173+G173</f>
        <v>39461.25375096175</v>
      </c>
      <c r="J173" s="110">
        <f>IF(J165*0.999&lt;1,(J165+1)*0.999,J165*0.999)</f>
        <v>1.8576857268049785</v>
      </c>
      <c r="L173" s="111">
        <f>RANK(M173,grp_予想時間算出シート_時間種別,2)</f>
        <v>266</v>
      </c>
      <c r="M173" s="84">
        <f>'予想時間算出シート'!C173+'入力シート'!D30</f>
        <v>39461.24472318397</v>
      </c>
      <c r="N173" s="116" t="s">
        <v>31</v>
      </c>
      <c r="O173" s="116" t="s">
        <v>99</v>
      </c>
      <c r="P173" s="116" t="s">
        <v>112</v>
      </c>
      <c r="Q173" s="84">
        <f>M173+G173</f>
        <v>39461.25375096175</v>
      </c>
    </row>
    <row r="174" spans="1:256" s="10" customFormat="1" ht="12.75">
      <c r="A174" s="98"/>
      <c r="B174" s="117" t="s">
        <v>113</v>
      </c>
      <c r="C174" s="100">
        <f>I166+J166</f>
        <v>39461.324629957824</v>
      </c>
      <c r="D174" s="100"/>
      <c r="E174" s="101">
        <f>IF(AND(HOUR(C174)&gt;=2,HOUR(C174)&lt;8),1,IF(AND(HOUR(C174)&gt;=8,HOUR(C174)&lt;18),2,3))</f>
        <v>1</v>
      </c>
      <c r="F174" s="102">
        <f>IF(OR(WEEKDAY(C174)=1,WEEKDAY(C174)=7),2,1)</f>
        <v>1</v>
      </c>
      <c r="G174" s="103">
        <f>IF(E174=1,'入力シート'!C48,IF(E174=2,IF(F174=1,'入力シート'!C49,'入力シート'!C50),'入力シート'!C50))</f>
        <v>0.009027777777777777</v>
      </c>
      <c r="H174" s="104"/>
      <c r="I174" s="100">
        <f>C174+G174</f>
        <v>39461.3336577356</v>
      </c>
      <c r="J174" s="105">
        <f>IF(J166*0.999&lt;1,(J166+1)*0.999,J166*0.999)</f>
        <v>1.8656325214200167</v>
      </c>
      <c r="K174" s="104"/>
      <c r="L174" s="97">
        <f>RANK(M174,grp_予想時間算出シート_時間種別,2)</f>
        <v>268</v>
      </c>
      <c r="M174" s="100">
        <f>'予想時間算出シート'!C174+'入力シート'!D31</f>
        <v>39461.324629957824</v>
      </c>
      <c r="N174" s="117" t="s">
        <v>33</v>
      </c>
      <c r="O174" s="117" t="s">
        <v>99</v>
      </c>
      <c r="P174" s="117" t="s">
        <v>114</v>
      </c>
      <c r="Q174" s="100">
        <f>M174+G174</f>
        <v>39461.3336577356</v>
      </c>
      <c r="IT174"/>
      <c r="IU174"/>
      <c r="IV174"/>
    </row>
    <row r="175" spans="1:256" s="9" customFormat="1" ht="12.75">
      <c r="A175" s="98" t="s">
        <v>115</v>
      </c>
      <c r="B175" s="116" t="s">
        <v>98</v>
      </c>
      <c r="C175" s="84">
        <f>I167+J167</f>
        <v>39461.56176207995</v>
      </c>
      <c r="D175" s="84"/>
      <c r="E175" s="107">
        <f>IF(AND(HOUR(C175)&gt;=2,HOUR(C175)&lt;8),1,IF(AND(HOUR(C175)&gt;=8,HOUR(C175)&lt;18),2,3))</f>
        <v>2</v>
      </c>
      <c r="F175" s="108">
        <f>IF(OR(WEEKDAY(C175)=1,WEEKDAY(C175)=7),2,1)</f>
        <v>1</v>
      </c>
      <c r="G175" s="109">
        <f>IF(E175=1,'入力シート'!C48,IF(E175=2,IF(F175=1,'入力シート'!C49,'入力シート'!C50),'入力シート'!C50))</f>
        <v>0.006944444444444444</v>
      </c>
      <c r="H175" s="10"/>
      <c r="I175" s="84">
        <f>C175+G175</f>
        <v>39461.5687065244</v>
      </c>
      <c r="J175" s="110">
        <f>IF(J167*0.999&lt;1,(J167+1)*0.999,J167*0.999)</f>
        <v>1.7156041392978738</v>
      </c>
      <c r="L175" s="111">
        <f>RANK(M175,grp_予想時間算出シート_時間種別,2)</f>
        <v>270</v>
      </c>
      <c r="M175" s="84">
        <f>'予想時間算出シート'!C175+'入力シート'!D24</f>
        <v>39461.56176207995</v>
      </c>
      <c r="N175" s="116" t="s">
        <v>22</v>
      </c>
      <c r="O175" s="116" t="s">
        <v>99</v>
      </c>
      <c r="P175" s="116" t="s">
        <v>100</v>
      </c>
      <c r="Q175" s="84">
        <f>M175+G175</f>
        <v>39461.5687065244</v>
      </c>
      <c r="IR175" s="10"/>
      <c r="IS175" s="10"/>
      <c r="IT175"/>
      <c r="IU175"/>
      <c r="IV175"/>
    </row>
    <row r="176" spans="1:17" ht="12.75">
      <c r="A176" s="98"/>
      <c r="B176" s="116" t="s">
        <v>101</v>
      </c>
      <c r="C176" s="84">
        <f>I168+J168</f>
        <v>39459.17941524208</v>
      </c>
      <c r="D176" s="84"/>
      <c r="E176" s="107">
        <f>IF(AND(HOUR(C176)&gt;=2,HOUR(C176)&lt;8),1,IF(AND(HOUR(C176)&gt;=8,HOUR(C176)&lt;18),2,3))</f>
        <v>1</v>
      </c>
      <c r="F176" s="108">
        <f>IF(OR(WEEKDAY(C176)=1,WEEKDAY(C176)=7),2,1)</f>
        <v>2</v>
      </c>
      <c r="G176" s="109">
        <f>IF(E176=1,'入力シート'!C48,IF(E176=2,IF(F176=1,'入力シート'!C49,'入力シート'!C50),'入力シート'!C50))</f>
        <v>0.009027777777777777</v>
      </c>
      <c r="I176" s="84">
        <f>C176+G176</f>
        <v>39459.188443019855</v>
      </c>
      <c r="J176" s="110">
        <f>IF(J168*0.999&lt;1,(J168+1)*0.999,J168*0.999)</f>
        <v>1.5003244490987155</v>
      </c>
      <c r="L176" s="111">
        <f>RANK(M176,grp_予想時間算出シート_時間種別,2)</f>
        <v>242</v>
      </c>
      <c r="M176" s="84">
        <f>'予想時間算出シート'!C176+'入力シート'!D25</f>
        <v>39459.17941524208</v>
      </c>
      <c r="N176" s="116" t="s">
        <v>23</v>
      </c>
      <c r="O176" s="116" t="s">
        <v>99</v>
      </c>
      <c r="P176" s="116" t="s">
        <v>102</v>
      </c>
      <c r="Q176" s="84">
        <f>M176+G176</f>
        <v>39459.188443019855</v>
      </c>
    </row>
    <row r="177" spans="1:17" ht="12.75">
      <c r="A177" s="98"/>
      <c r="B177" s="116" t="s">
        <v>103</v>
      </c>
      <c r="C177" s="84">
        <f>I169+J169</f>
        <v>39454.508619111344</v>
      </c>
      <c r="D177" s="84"/>
      <c r="E177" s="107">
        <f>IF(AND(HOUR(C177)&gt;=2,HOUR(C177)&lt;8),1,IF(AND(HOUR(C177)&gt;=8,HOUR(C177)&lt;18),2,3))</f>
        <v>2</v>
      </c>
      <c r="F177" s="108">
        <f>IF(OR(WEEKDAY(C177)=1,WEEKDAY(C177)=7),2,1)</f>
        <v>1</v>
      </c>
      <c r="G177" s="109">
        <f>IF(E177=1,'入力シート'!C48,IF(E177=2,IF(F177=1,'入力シート'!C49,'入力シート'!C50),'入力シート'!C50))</f>
        <v>0.006944444444444444</v>
      </c>
      <c r="I177" s="84">
        <f>C177+G177</f>
        <v>39454.51556355579</v>
      </c>
      <c r="J177" s="110">
        <f>IF(J169*0.999&lt;1,(J169+1)*0.999,J169*0.999)</f>
        <v>1.0790031155998305</v>
      </c>
      <c r="L177" s="111">
        <f>RANK(M177,grp_予想時間算出シート_時間種別,2)</f>
        <v>170</v>
      </c>
      <c r="M177" s="84">
        <f>'予想時間算出シート'!C177+'入力シート'!D26</f>
        <v>39454.508619111344</v>
      </c>
      <c r="N177" s="116" t="s">
        <v>24</v>
      </c>
      <c r="O177" s="116" t="s">
        <v>99</v>
      </c>
      <c r="P177" s="116" t="s">
        <v>104</v>
      </c>
      <c r="Q177" s="84">
        <f>M177+G177</f>
        <v>39454.51556355579</v>
      </c>
    </row>
    <row r="178" spans="1:17" ht="12.75">
      <c r="A178" s="98"/>
      <c r="B178" s="116" t="s">
        <v>105</v>
      </c>
      <c r="C178" s="84">
        <f>I170+J170</f>
        <v>39456.611762906</v>
      </c>
      <c r="D178" s="84"/>
      <c r="E178" s="107">
        <f>IF(AND(HOUR(C178)&gt;=2,HOUR(C178)&lt;8),1,IF(AND(HOUR(C178)&gt;=8,HOUR(C178)&lt;18),2,3))</f>
        <v>2</v>
      </c>
      <c r="F178" s="108">
        <f>IF(OR(WEEKDAY(C178)=1,WEEKDAY(C178)=7),2,1)</f>
        <v>1</v>
      </c>
      <c r="G178" s="109">
        <f>IF(E178=1,'入力シート'!C48,IF(E178=2,IF(F178=1,'入力シート'!C49,'入力シート'!C50),'入力シート'!C50))</f>
        <v>0.006944444444444444</v>
      </c>
      <c r="I178" s="84">
        <f>C178+G178</f>
        <v>39456.61870735045</v>
      </c>
      <c r="J178" s="110">
        <f>IF(J170*0.999&lt;1,(J170+1)*0.999,J170*0.999)</f>
        <v>1.269052749582944</v>
      </c>
      <c r="L178" s="111">
        <f>RANK(M178,grp_予想時間算出シート_時間種別,2)</f>
        <v>203</v>
      </c>
      <c r="M178" s="84">
        <f>'予想時間算出シート'!C178+'入力シート'!D27</f>
        <v>39456.611762906</v>
      </c>
      <c r="N178" s="116" t="s">
        <v>26</v>
      </c>
      <c r="O178" s="116" t="s">
        <v>99</v>
      </c>
      <c r="P178" s="116" t="s">
        <v>106</v>
      </c>
      <c r="Q178" s="84">
        <f>M178+G178</f>
        <v>39456.61870735045</v>
      </c>
    </row>
    <row r="179" spans="1:17" ht="12.75">
      <c r="A179" s="98"/>
      <c r="B179" s="116" t="s">
        <v>107</v>
      </c>
      <c r="C179" s="84">
        <f>I171+J171</f>
        <v>39462.56062195863</v>
      </c>
      <c r="D179" s="84"/>
      <c r="E179" s="107">
        <f>IF(AND(HOUR(C179)&gt;=2,HOUR(C179)&lt;8),1,IF(AND(HOUR(C179)&gt;=8,HOUR(C179)&lt;18),2,3))</f>
        <v>2</v>
      </c>
      <c r="F179" s="108">
        <f>IF(OR(WEEKDAY(C179)=1,WEEKDAY(C179)=7),2,1)</f>
        <v>1</v>
      </c>
      <c r="G179" s="109">
        <f>IF(E179=1,'入力シート'!C48,IF(E179=2,IF(F179=1,'入力シート'!C49,'入力シート'!C50),'入力シート'!C50))</f>
        <v>0.006944444444444444</v>
      </c>
      <c r="I179" s="84">
        <f>C179+G179</f>
        <v>39462.56756640308</v>
      </c>
      <c r="J179" s="110">
        <f>IF(J171*0.999&lt;1,(J171+1)*0.999,J171*0.999)</f>
        <v>1.7155011127525273</v>
      </c>
      <c r="L179" s="111">
        <f>RANK(M179,grp_予想時間算出シート_時間種別,2)</f>
        <v>279</v>
      </c>
      <c r="M179" s="84">
        <f>'予想時間算出シート'!C179+'入力シート'!D28</f>
        <v>39462.56062195863</v>
      </c>
      <c r="N179" s="116" t="s">
        <v>28</v>
      </c>
      <c r="O179" s="116" t="s">
        <v>99</v>
      </c>
      <c r="P179" s="116" t="s">
        <v>108</v>
      </c>
      <c r="Q179" s="84">
        <f>M179+G179</f>
        <v>39462.56756640308</v>
      </c>
    </row>
    <row r="180" spans="1:17" ht="12.75">
      <c r="A180" s="98"/>
      <c r="B180" s="116" t="s">
        <v>109</v>
      </c>
      <c r="C180" s="84">
        <f>I172+J172</f>
        <v>39460.61180143841</v>
      </c>
      <c r="D180" s="84"/>
      <c r="E180" s="107">
        <f>IF(AND(HOUR(C180)&gt;=2,HOUR(C180)&lt;8),1,IF(AND(HOUR(C180)&gt;=8,HOUR(C180)&lt;18),2,3))</f>
        <v>2</v>
      </c>
      <c r="F180" s="108">
        <f>IF(OR(WEEKDAY(C180)=1,WEEKDAY(C180)=7),2,1)</f>
        <v>2</v>
      </c>
      <c r="G180" s="109">
        <f>IF(E180=1,'入力シート'!C48,IF(E180=2,IF(F180=1,'入力シート'!C49,'入力シート'!C50),'入力シート'!C50))</f>
        <v>0.004861111111111111</v>
      </c>
      <c r="I180" s="84">
        <f>C180+G180</f>
        <v>39460.616662549524</v>
      </c>
      <c r="J180" s="110">
        <f>IF(J172*0.999&lt;1,(J172+1)*0.999,J172*0.999)</f>
        <v>1.6301378962357174</v>
      </c>
      <c r="L180" s="111">
        <f>RANK(M180,grp_予想時間算出シート_時間種別,2)</f>
        <v>257</v>
      </c>
      <c r="M180" s="84">
        <f>'予想時間算出シート'!C180+'入力シート'!D29</f>
        <v>39460.61180143841</v>
      </c>
      <c r="N180" s="116" t="s">
        <v>10</v>
      </c>
      <c r="O180" s="116" t="s">
        <v>99</v>
      </c>
      <c r="P180" s="116" t="s">
        <v>110</v>
      </c>
      <c r="Q180" s="84">
        <f>M180+G180</f>
        <v>39460.616662549524</v>
      </c>
    </row>
    <row r="181" spans="1:17" ht="12.75">
      <c r="A181" s="98"/>
      <c r="B181" s="116" t="s">
        <v>111</v>
      </c>
      <c r="C181" s="84">
        <f>I173+J173</f>
        <v>39463.11143668855</v>
      </c>
      <c r="D181" s="84"/>
      <c r="E181" s="107">
        <f>IF(AND(HOUR(C181)&gt;=2,HOUR(C181)&lt;8),1,IF(AND(HOUR(C181)&gt;=8,HOUR(C181)&lt;18),2,3))</f>
        <v>1</v>
      </c>
      <c r="F181" s="108">
        <f>IF(OR(WEEKDAY(C181)=1,WEEKDAY(C181)=7),2,1)</f>
        <v>1</v>
      </c>
      <c r="G181" s="109">
        <f>IF(E181=1,'入力シート'!C48,IF(E181=2,IF(F181=1,'入力シート'!C49,'入力シート'!C50),'入力シート'!C50))</f>
        <v>0.009027777777777777</v>
      </c>
      <c r="I181" s="84">
        <f>C181+G181</f>
        <v>39463.12046446633</v>
      </c>
      <c r="J181" s="110">
        <f>IF(J173*0.999&lt;1,(J173+1)*0.999,J173*0.999)</f>
        <v>1.8558280410781736</v>
      </c>
      <c r="L181" s="111">
        <f>RANK(M181,grp_予想時間算出シート_時間種別,2)</f>
        <v>282</v>
      </c>
      <c r="M181" s="84">
        <f>'予想時間算出シート'!C181+'入力シート'!D30</f>
        <v>39463.11143668855</v>
      </c>
      <c r="N181" s="116" t="s">
        <v>31</v>
      </c>
      <c r="O181" s="116" t="s">
        <v>99</v>
      </c>
      <c r="P181" s="116" t="s">
        <v>112</v>
      </c>
      <c r="Q181" s="84">
        <f>M181+G181</f>
        <v>39463.12046446633</v>
      </c>
    </row>
    <row r="182" spans="1:256" s="10" customFormat="1" ht="12.75">
      <c r="A182" s="98"/>
      <c r="B182" s="117" t="s">
        <v>113</v>
      </c>
      <c r="C182" s="100">
        <f>I174+J174</f>
        <v>39463.19929025702</v>
      </c>
      <c r="D182" s="100"/>
      <c r="E182" s="101">
        <f>IF(AND(HOUR(C182)&gt;=2,HOUR(C182)&lt;8),1,IF(AND(HOUR(C182)&gt;=8,HOUR(C182)&lt;18),2,3))</f>
        <v>1</v>
      </c>
      <c r="F182" s="102">
        <f>IF(OR(WEEKDAY(C182)=1,WEEKDAY(C182)=7),2,1)</f>
        <v>1</v>
      </c>
      <c r="G182" s="103">
        <f>IF(E182=1,'入力シート'!C48,IF(E182=2,IF(F182=1,'入力シート'!C49,'入力シート'!C50),'入力シート'!C50))</f>
        <v>0.009027777777777777</v>
      </c>
      <c r="H182" s="104"/>
      <c r="I182" s="100">
        <f>C182+G182</f>
        <v>39463.2083180348</v>
      </c>
      <c r="J182" s="105">
        <f>IF(J174*0.999&lt;1,(J174+1)*0.999,J174*0.999)</f>
        <v>1.8637668888985968</v>
      </c>
      <c r="K182" s="104"/>
      <c r="L182" s="97">
        <f>RANK(M182,grp_予想時間算出シート_時間種別,2)</f>
        <v>285</v>
      </c>
      <c r="M182" s="100">
        <f>'予想時間算出シート'!C182+'入力シート'!D31</f>
        <v>39463.19929025702</v>
      </c>
      <c r="N182" s="117" t="s">
        <v>33</v>
      </c>
      <c r="O182" s="117" t="s">
        <v>99</v>
      </c>
      <c r="P182" s="117" t="s">
        <v>114</v>
      </c>
      <c r="Q182" s="100">
        <f>M182+G182</f>
        <v>39463.2083180348</v>
      </c>
      <c r="IT182"/>
      <c r="IU182"/>
      <c r="IV182"/>
    </row>
    <row r="183" spans="1:256" s="9" customFormat="1" ht="12.75">
      <c r="A183" s="98" t="s">
        <v>116</v>
      </c>
      <c r="B183" s="116" t="s">
        <v>98</v>
      </c>
      <c r="C183" s="84">
        <f>I175+J175</f>
        <v>39463.284310663694</v>
      </c>
      <c r="D183" s="84"/>
      <c r="E183" s="107">
        <f>IF(AND(HOUR(C183)&gt;=2,HOUR(C183)&lt;8),1,IF(AND(HOUR(C183)&gt;=8,HOUR(C183)&lt;18),2,3))</f>
        <v>1</v>
      </c>
      <c r="F183" s="108">
        <f>IF(OR(WEEKDAY(C183)=1,WEEKDAY(C183)=7),2,1)</f>
        <v>1</v>
      </c>
      <c r="G183" s="109">
        <f>IF(E183=1,'入力シート'!C48,IF(E183=2,IF(F183=1,'入力シート'!C49,'入力シート'!C50),'入力シート'!C50))</f>
        <v>0.009027777777777777</v>
      </c>
      <c r="H183" s="10"/>
      <c r="I183" s="84">
        <f>C183+G183</f>
        <v>39463.29333844147</v>
      </c>
      <c r="J183" s="110">
        <f>IF(J175*0.999&lt;1,(J175+1)*0.999,J175*0.999)</f>
        <v>1.713888535158576</v>
      </c>
      <c r="L183" s="111">
        <f>RANK(M183,grp_予想時間算出シート_時間種別,2)</f>
        <v>287</v>
      </c>
      <c r="M183" s="84">
        <f>'予想時間算出シート'!C183+'入力シート'!D24</f>
        <v>39463.284310663694</v>
      </c>
      <c r="N183" s="116" t="s">
        <v>22</v>
      </c>
      <c r="O183" s="116" t="s">
        <v>99</v>
      </c>
      <c r="P183" s="116" t="s">
        <v>100</v>
      </c>
      <c r="Q183" s="84">
        <f>M183+G183</f>
        <v>39463.29333844147</v>
      </c>
      <c r="IR183" s="10"/>
      <c r="IS183" s="10"/>
      <c r="IT183"/>
      <c r="IU183"/>
      <c r="IV183"/>
    </row>
    <row r="184" spans="1:17" ht="12.75">
      <c r="A184" s="98"/>
      <c r="B184" s="116" t="s">
        <v>101</v>
      </c>
      <c r="C184" s="84">
        <f>I176+J176</f>
        <v>39460.68876746896</v>
      </c>
      <c r="D184" s="84"/>
      <c r="E184" s="107">
        <f>IF(AND(HOUR(C184)&gt;=2,HOUR(C184)&lt;8),1,IF(AND(HOUR(C184)&gt;=8,HOUR(C184)&lt;18),2,3))</f>
        <v>2</v>
      </c>
      <c r="F184" s="108">
        <f>IF(OR(WEEKDAY(C184)=1,WEEKDAY(C184)=7),2,1)</f>
        <v>2</v>
      </c>
      <c r="G184" s="109">
        <f>IF(E184=1,'入力シート'!C48,IF(E184=2,IF(F184=1,'入力シート'!C49,'入力シート'!C50),'入力シート'!C50))</f>
        <v>0.004861111111111111</v>
      </c>
      <c r="I184" s="84">
        <f>C184+G184</f>
        <v>39460.69362858007</v>
      </c>
      <c r="J184" s="110">
        <f>IF(J176*0.999&lt;1,(J176+1)*0.999,J176*0.999)</f>
        <v>1.4988241246496168</v>
      </c>
      <c r="L184" s="111">
        <f>RANK(M184,grp_予想時間算出シート_時間種別,2)</f>
        <v>260</v>
      </c>
      <c r="M184" s="84">
        <f>'予想時間算出シート'!C184+'入力シート'!D25</f>
        <v>39460.68876746896</v>
      </c>
      <c r="N184" s="116" t="s">
        <v>23</v>
      </c>
      <c r="O184" s="116" t="s">
        <v>99</v>
      </c>
      <c r="P184" s="116" t="s">
        <v>102</v>
      </c>
      <c r="Q184" s="84">
        <f>M184+G184</f>
        <v>39460.69362858007</v>
      </c>
    </row>
    <row r="185" spans="1:17" ht="12.75">
      <c r="A185" s="98"/>
      <c r="B185" s="116" t="s">
        <v>103</v>
      </c>
      <c r="C185" s="84">
        <f>I177+J177</f>
        <v>39455.59456667139</v>
      </c>
      <c r="D185" s="84"/>
      <c r="E185" s="107">
        <f>IF(AND(HOUR(C185)&gt;=2,HOUR(C185)&lt;8),1,IF(AND(HOUR(C185)&gt;=8,HOUR(C185)&lt;18),2,3))</f>
        <v>2</v>
      </c>
      <c r="F185" s="108">
        <f>IF(OR(WEEKDAY(C185)=1,WEEKDAY(C185)=7),2,1)</f>
        <v>1</v>
      </c>
      <c r="G185" s="109">
        <f>IF(E185=1,'入力シート'!C48,IF(E185=2,IF(F185=1,'入力シート'!C49,'入力シート'!C50),'入力シート'!C50))</f>
        <v>0.006944444444444444</v>
      </c>
      <c r="I185" s="84">
        <f>C185+G185</f>
        <v>39455.601511115834</v>
      </c>
      <c r="J185" s="110">
        <f>IF(J177*0.999&lt;1,(J177+1)*0.999,J177*0.999)</f>
        <v>1.0779241124842307</v>
      </c>
      <c r="L185" s="111">
        <f>RANK(M185,grp_予想時間算出シート_時間種別,2)</f>
        <v>184</v>
      </c>
      <c r="M185" s="84">
        <f>'予想時間算出シート'!C185+'入力シート'!D26</f>
        <v>39455.59456667139</v>
      </c>
      <c r="N185" s="116" t="s">
        <v>24</v>
      </c>
      <c r="O185" s="116" t="s">
        <v>99</v>
      </c>
      <c r="P185" s="116" t="s">
        <v>104</v>
      </c>
      <c r="Q185" s="84">
        <f>M185+G185</f>
        <v>39455.601511115834</v>
      </c>
    </row>
    <row r="186" spans="1:17" ht="12.75">
      <c r="A186" s="98"/>
      <c r="B186" s="116" t="s">
        <v>105</v>
      </c>
      <c r="C186" s="84">
        <f>I178+J178</f>
        <v>39457.88776010003</v>
      </c>
      <c r="D186" s="84"/>
      <c r="E186" s="107">
        <f>IF(AND(HOUR(C186)&gt;=2,HOUR(C186)&lt;8),1,IF(AND(HOUR(C186)&gt;=8,HOUR(C186)&lt;18),2,3))</f>
        <v>3</v>
      </c>
      <c r="F186" s="108">
        <f>IF(OR(WEEKDAY(C186)=1,WEEKDAY(C186)=7),2,1)</f>
        <v>1</v>
      </c>
      <c r="G186" s="109">
        <f>IF(E186=1,'入力シート'!C48,IF(E186=2,IF(F186=1,'入力シート'!C49,'入力シート'!C50),'入力シート'!C50))</f>
        <v>0.004861111111111111</v>
      </c>
      <c r="I186" s="84">
        <f>C186+G186</f>
        <v>39457.89262121114</v>
      </c>
      <c r="J186" s="110">
        <f>IF(J178*0.999&lt;1,(J178+1)*0.999,J178*0.999)</f>
        <v>1.2677836968333611</v>
      </c>
      <c r="L186" s="111">
        <f>RANK(M186,grp_予想時間算出シート_時間種別,2)</f>
        <v>227</v>
      </c>
      <c r="M186" s="84">
        <f>'予想時間算出シート'!C186+'入力シート'!D27</f>
        <v>39457.88776010003</v>
      </c>
      <c r="N186" s="116" t="s">
        <v>26</v>
      </c>
      <c r="O186" s="116" t="s">
        <v>99</v>
      </c>
      <c r="P186" s="116" t="s">
        <v>106</v>
      </c>
      <c r="Q186" s="84">
        <f>M186+G186</f>
        <v>39457.89262121114</v>
      </c>
    </row>
    <row r="187" spans="1:17" ht="12.75">
      <c r="A187" s="98"/>
      <c r="B187" s="116" t="s">
        <v>107</v>
      </c>
      <c r="C187" s="84">
        <f>I179+J179</f>
        <v>39464.28306751583</v>
      </c>
      <c r="D187" s="84"/>
      <c r="E187" s="107">
        <f>IF(AND(HOUR(C187)&gt;=2,HOUR(C187)&lt;8),1,IF(AND(HOUR(C187)&gt;=8,HOUR(C187)&lt;18),2,3))</f>
        <v>1</v>
      </c>
      <c r="F187" s="108">
        <f>IF(OR(WEEKDAY(C187)=1,WEEKDAY(C187)=7),2,1)</f>
        <v>1</v>
      </c>
      <c r="G187" s="109">
        <f>IF(E187=1,'入力シート'!C48,IF(E187=2,IF(F187=1,'入力シート'!C49,'入力シート'!C50),'入力シート'!C50))</f>
        <v>0.009027777777777777</v>
      </c>
      <c r="I187" s="84">
        <f>C187+G187</f>
        <v>39464.29209529361</v>
      </c>
      <c r="J187" s="110">
        <f>IF(J179*0.999&lt;1,(J179+1)*0.999,J179*0.999)</f>
        <v>1.7137856116397747</v>
      </c>
      <c r="L187" s="111">
        <f>RANK(M187,grp_予想時間算出シート_時間種別,2)</f>
        <v>294</v>
      </c>
      <c r="M187" s="84">
        <f>'予想時間算出シート'!C187+'入力シート'!D28</f>
        <v>39464.28306751583</v>
      </c>
      <c r="N187" s="116" t="s">
        <v>28</v>
      </c>
      <c r="O187" s="116" t="s">
        <v>99</v>
      </c>
      <c r="P187" s="116" t="s">
        <v>108</v>
      </c>
      <c r="Q187" s="84">
        <f>M187+G187</f>
        <v>39464.29209529361</v>
      </c>
    </row>
    <row r="188" spans="1:17" ht="12.75">
      <c r="A188" s="98"/>
      <c r="B188" s="116" t="s">
        <v>109</v>
      </c>
      <c r="C188" s="84">
        <f>I180+J180</f>
        <v>39462.24680044576</v>
      </c>
      <c r="D188" s="84"/>
      <c r="E188" s="107">
        <f>IF(AND(HOUR(C188)&gt;=2,HOUR(C188)&lt;8),1,IF(AND(HOUR(C188)&gt;=8,HOUR(C188)&lt;18),2,3))</f>
        <v>1</v>
      </c>
      <c r="F188" s="108">
        <f>IF(OR(WEEKDAY(C188)=1,WEEKDAY(C188)=7),2,1)</f>
        <v>1</v>
      </c>
      <c r="G188" s="109">
        <f>IF(E188=1,'入力シート'!C48,IF(E188=2,IF(F188=1,'入力シート'!C49,'入力シート'!C50),'入力シート'!C50))</f>
        <v>0.009027777777777777</v>
      </c>
      <c r="I188" s="84">
        <f>C188+G188</f>
        <v>39462.25582822354</v>
      </c>
      <c r="J188" s="110">
        <f>IF(J180*0.999&lt;1,(J180+1)*0.999,J180*0.999)</f>
        <v>1.6285077583394816</v>
      </c>
      <c r="L188" s="111">
        <f>RANK(M188,grp_予想時間算出シート_時間種別,2)</f>
        <v>277</v>
      </c>
      <c r="M188" s="84">
        <f>'予想時間算出シート'!C188+'入力シート'!D29</f>
        <v>39462.24680044576</v>
      </c>
      <c r="N188" s="116" t="s">
        <v>10</v>
      </c>
      <c r="O188" s="116" t="s">
        <v>99</v>
      </c>
      <c r="P188" s="116" t="s">
        <v>110</v>
      </c>
      <c r="Q188" s="84">
        <f>M188+G188</f>
        <v>39462.25582822354</v>
      </c>
    </row>
    <row r="189" spans="1:17" ht="12.75">
      <c r="A189" s="98"/>
      <c r="B189" s="116" t="s">
        <v>111</v>
      </c>
      <c r="C189" s="84">
        <f>I181+J181</f>
        <v>39464.97629250741</v>
      </c>
      <c r="D189" s="84"/>
      <c r="E189" s="107">
        <f>IF(AND(HOUR(C189)&gt;=2,HOUR(C189)&lt;8),1,IF(AND(HOUR(C189)&gt;=8,HOUR(C189)&lt;18),2,3))</f>
        <v>3</v>
      </c>
      <c r="F189" s="108">
        <f>IF(OR(WEEKDAY(C189)=1,WEEKDAY(C189)=7),2,1)</f>
        <v>1</v>
      </c>
      <c r="G189" s="109">
        <f>IF(E189=1,'入力シート'!C48,IF(E189=2,IF(F189=1,'入力シート'!C49,'入力シート'!C50),'入力シート'!C50))</f>
        <v>0.004861111111111111</v>
      </c>
      <c r="I189" s="84">
        <f>C189+G189</f>
        <v>39464.98115361852</v>
      </c>
      <c r="J189" s="110">
        <f>IF(J181*0.999&lt;1,(J181+1)*0.999,J181*0.999)</f>
        <v>1.8539722130370955</v>
      </c>
      <c r="L189" s="111">
        <f>RANK(M189,grp_予想時間算出シート_時間種別,2)</f>
        <v>297</v>
      </c>
      <c r="M189" s="84">
        <f>'予想時間算出シート'!C189+'入力シート'!D30</f>
        <v>39464.97629250741</v>
      </c>
      <c r="N189" s="116" t="s">
        <v>31</v>
      </c>
      <c r="O189" s="116" t="s">
        <v>99</v>
      </c>
      <c r="P189" s="116" t="s">
        <v>112</v>
      </c>
      <c r="Q189" s="84">
        <f>M189+G189</f>
        <v>39464.98115361852</v>
      </c>
    </row>
    <row r="190" spans="1:256" s="10" customFormat="1" ht="12.75">
      <c r="A190" s="98"/>
      <c r="B190" s="117" t="s">
        <v>113</v>
      </c>
      <c r="C190" s="100">
        <f>I182+J182</f>
        <v>39465.0720849237</v>
      </c>
      <c r="D190" s="100"/>
      <c r="E190" s="101">
        <f>IF(AND(HOUR(C190)&gt;=2,HOUR(C190)&lt;8),1,IF(AND(HOUR(C190)&gt;=8,HOUR(C190)&lt;18),2,3))</f>
        <v>3</v>
      </c>
      <c r="F190" s="102">
        <f>IF(OR(WEEKDAY(C190)=1,WEEKDAY(C190)=7),2,1)</f>
        <v>1</v>
      </c>
      <c r="G190" s="103">
        <f>IF(E190=1,'入力シート'!C48,IF(E190=2,IF(F190=1,'入力シート'!C49,'入力シート'!C50),'入力シート'!C50))</f>
        <v>0.004861111111111111</v>
      </c>
      <c r="H190" s="104"/>
      <c r="I190" s="100">
        <f>C190+G190</f>
        <v>39465.07694603481</v>
      </c>
      <c r="J190" s="105">
        <f>IF(J182*0.999&lt;1,(J182+1)*0.999,J182*0.999)</f>
        <v>1.8619031220096982</v>
      </c>
      <c r="K190" s="104"/>
      <c r="L190" s="97">
        <f>RANK(M190,grp_予想時間算出シート_時間種別,2)</f>
        <v>300</v>
      </c>
      <c r="M190" s="100">
        <f>'予想時間算出シート'!C190+'入力シート'!D31</f>
        <v>39465.0720849237</v>
      </c>
      <c r="N190" s="117" t="s">
        <v>33</v>
      </c>
      <c r="O190" s="117" t="s">
        <v>99</v>
      </c>
      <c r="P190" s="117" t="s">
        <v>114</v>
      </c>
      <c r="Q190" s="100">
        <f>M190+G190</f>
        <v>39465.07694603481</v>
      </c>
      <c r="IT190"/>
      <c r="IU190"/>
      <c r="IV190"/>
    </row>
    <row r="191" spans="1:256" s="9" customFormat="1" ht="12.75">
      <c r="A191" s="98" t="s">
        <v>117</v>
      </c>
      <c r="B191" s="116" t="s">
        <v>98</v>
      </c>
      <c r="C191" s="84">
        <f>I183+J183</f>
        <v>39465.00722697663</v>
      </c>
      <c r="D191" s="84"/>
      <c r="E191" s="107">
        <f>IF(AND(HOUR(C191)&gt;=2,HOUR(C191)&lt;8),1,IF(AND(HOUR(C191)&gt;=8,HOUR(C191)&lt;18),2,3))</f>
        <v>3</v>
      </c>
      <c r="F191" s="108">
        <f>IF(OR(WEEKDAY(C191)=1,WEEKDAY(C191)=7),2,1)</f>
        <v>1</v>
      </c>
      <c r="G191" s="109">
        <f>IF(E191=1,'入力シート'!C48,IF(E191=2,IF(F191=1,'入力シート'!C49,'入力シート'!C50),'入力シート'!C50))</f>
        <v>0.004861111111111111</v>
      </c>
      <c r="H191" s="10"/>
      <c r="I191" s="84">
        <f>C191+G191</f>
        <v>39465.012088087744</v>
      </c>
      <c r="J191" s="110">
        <f>IF(J183*0.999&lt;1,(J183+1)*0.999,J183*0.999)</f>
        <v>1.7121746466234173</v>
      </c>
      <c r="L191" s="111">
        <f>RANK(M191,grp_予想時間算出シート_時間種別,2)</f>
        <v>298</v>
      </c>
      <c r="M191" s="84">
        <f>'予想時間算出シート'!C191+'入力シート'!D24</f>
        <v>39465.00722697663</v>
      </c>
      <c r="N191" s="116" t="s">
        <v>22</v>
      </c>
      <c r="O191" s="116" t="s">
        <v>99</v>
      </c>
      <c r="P191" s="116" t="s">
        <v>100</v>
      </c>
      <c r="Q191" s="84">
        <f>M191+G191</f>
        <v>39465.012088087744</v>
      </c>
      <c r="IR191" s="10"/>
      <c r="IS191" s="10"/>
      <c r="IT191"/>
      <c r="IU191"/>
      <c r="IV191"/>
    </row>
    <row r="192" spans="1:17" ht="12.75">
      <c r="A192" s="98"/>
      <c r="B192" s="116" t="s">
        <v>101</v>
      </c>
      <c r="C192" s="84">
        <f>I184+J184</f>
        <v>39462.192452704716</v>
      </c>
      <c r="D192" s="84"/>
      <c r="E192" s="107">
        <f>IF(AND(HOUR(C192)&gt;=2,HOUR(C192)&lt;8),1,IF(AND(HOUR(C192)&gt;=8,HOUR(C192)&lt;18),2,3))</f>
        <v>1</v>
      </c>
      <c r="F192" s="108">
        <f>IF(OR(WEEKDAY(C192)=1,WEEKDAY(C192)=7),2,1)</f>
        <v>1</v>
      </c>
      <c r="G192" s="109">
        <f>IF(E192=1,'入力シート'!C48,IF(E192=2,IF(F192=1,'入力シート'!C49,'入力シート'!C50),'入力シート'!C50))</f>
        <v>0.009027777777777777</v>
      </c>
      <c r="I192" s="84">
        <f>C192+G192</f>
        <v>39462.201480482494</v>
      </c>
      <c r="J192" s="110">
        <f>IF(J184*0.999&lt;1,(J184+1)*0.999,J184*0.999)</f>
        <v>1.4973253005249672</v>
      </c>
      <c r="L192" s="111">
        <f>RANK(M192,grp_予想時間算出シート_時間種別,2)</f>
        <v>275</v>
      </c>
      <c r="M192" s="84">
        <f>'予想時間算出シート'!C192+'入力シート'!D25</f>
        <v>39462.192452704716</v>
      </c>
      <c r="N192" s="116" t="s">
        <v>23</v>
      </c>
      <c r="O192" s="116" t="s">
        <v>99</v>
      </c>
      <c r="P192" s="116" t="s">
        <v>102</v>
      </c>
      <c r="Q192" s="84">
        <f>M192+G192</f>
        <v>39462.201480482494</v>
      </c>
    </row>
    <row r="193" spans="1:17" ht="12.75">
      <c r="A193" s="98"/>
      <c r="B193" s="116" t="s">
        <v>103</v>
      </c>
      <c r="C193" s="84">
        <f>I185+J185</f>
        <v>39456.67943522832</v>
      </c>
      <c r="D193" s="84"/>
      <c r="E193" s="107">
        <f>IF(AND(HOUR(C193)&gt;=2,HOUR(C193)&lt;8),1,IF(AND(HOUR(C193)&gt;=8,HOUR(C193)&lt;18),2,3))</f>
        <v>2</v>
      </c>
      <c r="F193" s="108">
        <f>IF(OR(WEEKDAY(C193)=1,WEEKDAY(C193)=7),2,1)</f>
        <v>1</v>
      </c>
      <c r="G193" s="109">
        <f>IF(E193=1,'入力シート'!C48,IF(E193=2,IF(F193=1,'入力シート'!C49,'入力シート'!C50),'入力シート'!C50))</f>
        <v>0.006944444444444444</v>
      </c>
      <c r="I193" s="84">
        <f>C193+G193</f>
        <v>39456.68637967276</v>
      </c>
      <c r="J193" s="110">
        <f>IF(J185*0.999&lt;1,(J185+1)*0.999,J185*0.999)</f>
        <v>1.0768461883717464</v>
      </c>
      <c r="L193" s="111">
        <f>RANK(M193,grp_予想時間算出シート_時間種別,2)</f>
        <v>206</v>
      </c>
      <c r="M193" s="84">
        <f>'予想時間算出シート'!C193+'入力シート'!D26</f>
        <v>39456.67943522832</v>
      </c>
      <c r="N193" s="116" t="s">
        <v>24</v>
      </c>
      <c r="O193" s="116" t="s">
        <v>99</v>
      </c>
      <c r="P193" s="116" t="s">
        <v>104</v>
      </c>
      <c r="Q193" s="84">
        <f>M193+G193</f>
        <v>39456.68637967276</v>
      </c>
    </row>
    <row r="194" spans="1:17" ht="12.75">
      <c r="A194" s="98"/>
      <c r="B194" s="116" t="s">
        <v>105</v>
      </c>
      <c r="C194" s="84">
        <f>I186+J186</f>
        <v>39459.160404907976</v>
      </c>
      <c r="D194" s="84"/>
      <c r="E194" s="107">
        <f>IF(AND(HOUR(C194)&gt;=2,HOUR(C194)&lt;8),1,IF(AND(HOUR(C194)&gt;=8,HOUR(C194)&lt;18),2,3))</f>
        <v>1</v>
      </c>
      <c r="F194" s="108">
        <f>IF(OR(WEEKDAY(C194)=1,WEEKDAY(C194)=7),2,1)</f>
        <v>2</v>
      </c>
      <c r="G194" s="109">
        <f>IF(E194=1,'入力シート'!C48,IF(E194=2,IF(F194=1,'入力シート'!C49,'入力シート'!C50),'入力シート'!C50))</f>
        <v>0.009027777777777777</v>
      </c>
      <c r="I194" s="84">
        <f>C194+G194</f>
        <v>39459.169432685754</v>
      </c>
      <c r="J194" s="110">
        <f>IF(J186*0.999&lt;1,(J186+1)*0.999,J186*0.999)</f>
        <v>1.2665159131365278</v>
      </c>
      <c r="L194" s="111">
        <f>RANK(M194,grp_予想時間算出シート_時間種別,2)</f>
        <v>241</v>
      </c>
      <c r="M194" s="84">
        <f>'予想時間算出シート'!C194+'入力シート'!D27</f>
        <v>39459.160404907976</v>
      </c>
      <c r="N194" s="116" t="s">
        <v>26</v>
      </c>
      <c r="O194" s="116" t="s">
        <v>99</v>
      </c>
      <c r="P194" s="116" t="s">
        <v>106</v>
      </c>
      <c r="Q194" s="84">
        <f>M194+G194</f>
        <v>39459.169432685754</v>
      </c>
    </row>
    <row r="195" spans="1:17" ht="12.75">
      <c r="A195" s="98"/>
      <c r="B195" s="116" t="s">
        <v>107</v>
      </c>
      <c r="C195" s="84">
        <f>I187+J187</f>
        <v>39466.00588090525</v>
      </c>
      <c r="D195" s="84"/>
      <c r="E195" s="107">
        <f>IF(AND(HOUR(C195)&gt;=2,HOUR(C195)&lt;8),1,IF(AND(HOUR(C195)&gt;=8,HOUR(C195)&lt;18),2,3))</f>
        <v>3</v>
      </c>
      <c r="F195" s="108">
        <f>IF(OR(WEEKDAY(C195)=1,WEEKDAY(C195)=7),2,1)</f>
        <v>2</v>
      </c>
      <c r="G195" s="109">
        <f>IF(E195=1,'入力シート'!C48,IF(E195=2,IF(F195=1,'入力シート'!C49,'入力シート'!C50),'入力シート'!C50))</f>
        <v>0.004861111111111111</v>
      </c>
      <c r="I195" s="84">
        <f>C195+G195</f>
        <v>39466.01074201636</v>
      </c>
      <c r="J195" s="110">
        <f>IF(J187*0.999&lt;1,(J187+1)*0.999,J187*0.999)</f>
        <v>1.712071826028135</v>
      </c>
      <c r="L195" s="111">
        <f>RANK(M195,grp_予想時間算出シート_時間種別,2)</f>
        <v>306</v>
      </c>
      <c r="M195" s="84">
        <f>'予想時間算出シート'!C195+'入力シート'!D28</f>
        <v>39466.00588090525</v>
      </c>
      <c r="N195" s="116" t="s">
        <v>28</v>
      </c>
      <c r="O195" s="116" t="s">
        <v>99</v>
      </c>
      <c r="P195" s="116" t="s">
        <v>108</v>
      </c>
      <c r="Q195" s="84">
        <f>M195+G195</f>
        <v>39466.01074201636</v>
      </c>
    </row>
    <row r="196" spans="1:17" ht="12.75">
      <c r="A196" s="98"/>
      <c r="B196" s="116" t="s">
        <v>109</v>
      </c>
      <c r="C196" s="84">
        <f>I188+J188</f>
        <v>39463.88433598188</v>
      </c>
      <c r="D196" s="84"/>
      <c r="E196" s="107">
        <f>IF(AND(HOUR(C196)&gt;=2,HOUR(C196)&lt;8),1,IF(AND(HOUR(C196)&gt;=8,HOUR(C196)&lt;18),2,3))</f>
        <v>3</v>
      </c>
      <c r="F196" s="108">
        <f>IF(OR(WEEKDAY(C196)=1,WEEKDAY(C196)=7),2,1)</f>
        <v>1</v>
      </c>
      <c r="G196" s="109">
        <f>IF(E196=1,'入力シート'!C48,IF(E196=2,IF(F196=1,'入力シート'!C49,'入力シート'!C50),'入力シート'!C50))</f>
        <v>0.004861111111111111</v>
      </c>
      <c r="I196" s="84">
        <f>C196+G196</f>
        <v>39463.88919709299</v>
      </c>
      <c r="J196" s="110">
        <f>IF(J188*0.999&lt;1,(J188+1)*0.999,J188*0.999)</f>
        <v>1.626879250581142</v>
      </c>
      <c r="L196" s="111">
        <f>RANK(M196,grp_予想時間算出シート_時間種別,2)</f>
        <v>292</v>
      </c>
      <c r="M196" s="84">
        <f>'予想時間算出シート'!C196+'入力シート'!D29</f>
        <v>39463.88433598188</v>
      </c>
      <c r="N196" s="116" t="s">
        <v>10</v>
      </c>
      <c r="O196" s="116" t="s">
        <v>99</v>
      </c>
      <c r="P196" s="116" t="s">
        <v>110</v>
      </c>
      <c r="Q196" s="84">
        <f>M196+G196</f>
        <v>39463.88919709299</v>
      </c>
    </row>
    <row r="197" spans="1:17" ht="12.75">
      <c r="A197" s="98"/>
      <c r="B197" s="116" t="s">
        <v>111</v>
      </c>
      <c r="C197" s="84">
        <f>I189+J189</f>
        <v>39466.83512583156</v>
      </c>
      <c r="D197" s="84"/>
      <c r="E197" s="107">
        <f>IF(AND(HOUR(C197)&gt;=2,HOUR(C197)&lt;8),1,IF(AND(HOUR(C197)&gt;=8,HOUR(C197)&lt;18),2,3))</f>
        <v>3</v>
      </c>
      <c r="F197" s="108">
        <f>IF(OR(WEEKDAY(C197)=1,WEEKDAY(C197)=7),2,1)</f>
        <v>2</v>
      </c>
      <c r="G197" s="109">
        <f>IF(E197=1,'入力シート'!C48,IF(E197=2,IF(F197=1,'入力シート'!C49,'入力シート'!C50),'入力シート'!C50))</f>
        <v>0.004861111111111111</v>
      </c>
      <c r="I197" s="84">
        <f>C197+G197</f>
        <v>39466.83998694267</v>
      </c>
      <c r="J197" s="110">
        <f>IF(J189*0.999&lt;1,(J189+1)*0.999,J189*0.999)</f>
        <v>1.8521182408240584</v>
      </c>
      <c r="L197" s="111">
        <f>RANK(M197,grp_予想時間算出シート_時間種別,2)</f>
        <v>310</v>
      </c>
      <c r="M197" s="84">
        <f>'予想時間算出シート'!C197+'入力シート'!D30</f>
        <v>39466.83512583156</v>
      </c>
      <c r="N197" s="116" t="s">
        <v>31</v>
      </c>
      <c r="O197" s="116" t="s">
        <v>99</v>
      </c>
      <c r="P197" s="116" t="s">
        <v>112</v>
      </c>
      <c r="Q197" s="84">
        <f>M197+G197</f>
        <v>39466.83998694267</v>
      </c>
    </row>
    <row r="198" spans="1:256" s="10" customFormat="1" ht="12.75">
      <c r="A198" s="98"/>
      <c r="B198" s="117" t="s">
        <v>113</v>
      </c>
      <c r="C198" s="100">
        <f>I190+J190</f>
        <v>39466.93884915682</v>
      </c>
      <c r="D198" s="100"/>
      <c r="E198" s="101">
        <f>IF(AND(HOUR(C198)&gt;=2,HOUR(C198)&lt;8),1,IF(AND(HOUR(C198)&gt;=8,HOUR(C198)&lt;18),2,3))</f>
        <v>3</v>
      </c>
      <c r="F198" s="102">
        <f>IF(OR(WEEKDAY(C198)=1,WEEKDAY(C198)=7),2,1)</f>
        <v>2</v>
      </c>
      <c r="G198" s="103">
        <f>IF(E198=1,'入力シート'!C48,IF(E198=2,IF(F198=1,'入力シート'!C49,'入力シート'!C50),'入力シート'!C50))</f>
        <v>0.004861111111111111</v>
      </c>
      <c r="H198" s="104"/>
      <c r="I198" s="100">
        <f>C198+G198</f>
        <v>39466.94371026793</v>
      </c>
      <c r="J198" s="105">
        <f>IF(J190*0.999&lt;1,(J190+1)*0.999,J190*0.999)</f>
        <v>1.8600412188876885</v>
      </c>
      <c r="K198" s="104"/>
      <c r="L198" s="97">
        <f>RANK(M198,grp_予想時間算出シート_時間種別,2)</f>
        <v>312</v>
      </c>
      <c r="M198" s="100">
        <f>'予想時間算出シート'!C198+'入力シート'!D31</f>
        <v>39466.93884915682</v>
      </c>
      <c r="N198" s="117" t="s">
        <v>33</v>
      </c>
      <c r="O198" s="117" t="s">
        <v>99</v>
      </c>
      <c r="P198" s="117" t="s">
        <v>114</v>
      </c>
      <c r="Q198" s="100">
        <f>M198+G198</f>
        <v>39466.94371026793</v>
      </c>
      <c r="IT198"/>
      <c r="IU198"/>
      <c r="IV198"/>
    </row>
    <row r="199" spans="1:256" s="9" customFormat="1" ht="12.75">
      <c r="A199" s="98" t="s">
        <v>118</v>
      </c>
      <c r="B199" s="116" t="s">
        <v>98</v>
      </c>
      <c r="C199" s="84">
        <f>I191+J191</f>
        <v>39466.724262734366</v>
      </c>
      <c r="D199" s="84"/>
      <c r="E199" s="107">
        <f>IF(AND(HOUR(C199)&gt;=2,HOUR(C199)&lt;8),1,IF(AND(HOUR(C199)&gt;=8,HOUR(C199)&lt;18),2,3))</f>
        <v>2</v>
      </c>
      <c r="F199" s="108">
        <f>IF(OR(WEEKDAY(C199)=1,WEEKDAY(C199)=7),2,1)</f>
        <v>2</v>
      </c>
      <c r="G199" s="109">
        <f>IF(E199=1,'入力シート'!C48,IF(E199=2,IF(F199=1,'入力シート'!C49,'入力シート'!C50),'入力シート'!C50))</f>
        <v>0.004861111111111111</v>
      </c>
      <c r="H199" s="10"/>
      <c r="I199" s="84">
        <f>C199+G199</f>
        <v>39466.72912384548</v>
      </c>
      <c r="J199" s="110">
        <f>IF(J191*0.999&lt;1,(J191+1)*0.999,J191*0.999)</f>
        <v>1.710462471976794</v>
      </c>
      <c r="L199" s="111">
        <f>RANK(M199,grp_予想時間算出シート_時間種別,2)</f>
        <v>308</v>
      </c>
      <c r="M199" s="84">
        <f>'予想時間算出シート'!C199+'入力シート'!D24</f>
        <v>39466.724262734366</v>
      </c>
      <c r="N199" s="116" t="s">
        <v>22</v>
      </c>
      <c r="O199" s="116" t="s">
        <v>99</v>
      </c>
      <c r="P199" s="116" t="s">
        <v>100</v>
      </c>
      <c r="Q199" s="84">
        <f>M199+G199</f>
        <v>39466.72912384548</v>
      </c>
      <c r="IR199" s="10"/>
      <c r="IS199" s="10"/>
      <c r="IT199"/>
      <c r="IU199"/>
      <c r="IV199"/>
    </row>
    <row r="200" spans="1:17" ht="12.75">
      <c r="A200" s="98"/>
      <c r="B200" s="116" t="s">
        <v>101</v>
      </c>
      <c r="C200" s="84">
        <f>I192+J192</f>
        <v>39463.69880578302</v>
      </c>
      <c r="D200" s="84"/>
      <c r="E200" s="107">
        <f>IF(AND(HOUR(C200)&gt;=2,HOUR(C200)&lt;8),1,IF(AND(HOUR(C200)&gt;=8,HOUR(C200)&lt;18),2,3))</f>
        <v>2</v>
      </c>
      <c r="F200" s="108">
        <f>IF(OR(WEEKDAY(C200)=1,WEEKDAY(C200)=7),2,1)</f>
        <v>1</v>
      </c>
      <c r="G200" s="109">
        <f>IF(E200=1,'入力シート'!C48,IF(E200=2,IF(F200=1,'入力シート'!C49,'入力シート'!C50),'入力シート'!C50))</f>
        <v>0.006944444444444444</v>
      </c>
      <c r="I200" s="84">
        <f>C200+G200</f>
        <v>39463.70575022746</v>
      </c>
      <c r="J200" s="110">
        <f>IF(J192*0.999&lt;1,(J192+1)*0.999,J192*0.999)</f>
        <v>1.495827975224442</v>
      </c>
      <c r="L200" s="111">
        <f>RANK(M200,grp_予想時間算出シート_時間種別,2)</f>
        <v>289</v>
      </c>
      <c r="M200" s="84">
        <f>'予想時間算出シート'!C200+'入力シート'!D25</f>
        <v>39463.69880578302</v>
      </c>
      <c r="N200" s="116" t="s">
        <v>23</v>
      </c>
      <c r="O200" s="116" t="s">
        <v>99</v>
      </c>
      <c r="P200" s="116" t="s">
        <v>102</v>
      </c>
      <c r="Q200" s="84">
        <f>M200+G200</f>
        <v>39463.70575022746</v>
      </c>
    </row>
    <row r="201" spans="1:17" ht="12.75">
      <c r="A201" s="98"/>
      <c r="B201" s="116" t="s">
        <v>103</v>
      </c>
      <c r="C201" s="84">
        <f>I193+J193</f>
        <v>39457.763225861134</v>
      </c>
      <c r="D201" s="84"/>
      <c r="E201" s="107">
        <f>IF(AND(HOUR(C201)&gt;=2,HOUR(C201)&lt;8),1,IF(AND(HOUR(C201)&gt;=8,HOUR(C201)&lt;18),2,3))</f>
        <v>3</v>
      </c>
      <c r="F201" s="108">
        <f>IF(OR(WEEKDAY(C201)=1,WEEKDAY(C201)=7),2,1)</f>
        <v>1</v>
      </c>
      <c r="G201" s="109">
        <f>IF(E201=1,'入力シート'!C48,IF(E201=2,IF(F201=1,'入力シート'!C49,'入力シート'!C50),'入力シート'!C50))</f>
        <v>0.004861111111111111</v>
      </c>
      <c r="I201" s="84">
        <f>C201+G201</f>
        <v>39457.768086972246</v>
      </c>
      <c r="J201" s="110">
        <f>IF(J193*0.999&lt;1,(J193+1)*0.999,J193*0.999)</f>
        <v>1.0757693421833747</v>
      </c>
      <c r="L201" s="111">
        <f>RANK(M201,grp_予想時間算出シート_時間種別,2)</f>
        <v>225</v>
      </c>
      <c r="M201" s="84">
        <f>'予想時間算出シート'!C201+'入力シート'!D26</f>
        <v>39457.763225861134</v>
      </c>
      <c r="N201" s="116" t="s">
        <v>24</v>
      </c>
      <c r="O201" s="116" t="s">
        <v>99</v>
      </c>
      <c r="P201" s="116" t="s">
        <v>104</v>
      </c>
      <c r="Q201" s="84">
        <f>M201+G201</f>
        <v>39457.768086972246</v>
      </c>
    </row>
    <row r="202" spans="1:17" ht="12.75">
      <c r="A202" s="98"/>
      <c r="B202" s="116" t="s">
        <v>105</v>
      </c>
      <c r="C202" s="84">
        <f>I194+J194</f>
        <v>39460.43594859889</v>
      </c>
      <c r="D202" s="84"/>
      <c r="E202" s="107">
        <f>IF(AND(HOUR(C202)&gt;=2,HOUR(C202)&lt;8),1,IF(AND(HOUR(C202)&gt;=8,HOUR(C202)&lt;18),2,3))</f>
        <v>2</v>
      </c>
      <c r="F202" s="108">
        <f>IF(OR(WEEKDAY(C202)=1,WEEKDAY(C202)=7),2,1)</f>
        <v>2</v>
      </c>
      <c r="G202" s="109">
        <f>IF(E202=1,'入力シート'!C48,IF(E202=2,IF(F202=1,'入力シート'!C49,'入力シート'!C50),'入力シート'!C50))</f>
        <v>0.004861111111111111</v>
      </c>
      <c r="I202" s="84">
        <f>C202+G202</f>
        <v>39460.44080971</v>
      </c>
      <c r="J202" s="110">
        <f>IF(J194*0.999&lt;1,(J194+1)*0.999,J194*0.999)</f>
        <v>1.2652493972233914</v>
      </c>
      <c r="L202" s="111">
        <f>RANK(M202,grp_予想時間算出シート_時間種別,2)</f>
        <v>255</v>
      </c>
      <c r="M202" s="84">
        <f>'予想時間算出シート'!C202+'入力シート'!D27</f>
        <v>39460.43594859889</v>
      </c>
      <c r="N202" s="116" t="s">
        <v>26</v>
      </c>
      <c r="O202" s="116" t="s">
        <v>99</v>
      </c>
      <c r="P202" s="116" t="s">
        <v>106</v>
      </c>
      <c r="Q202" s="84">
        <f>M202+G202</f>
        <v>39460.44080971</v>
      </c>
    </row>
    <row r="203" spans="1:17" ht="12.75">
      <c r="A203" s="98"/>
      <c r="B203" s="116" t="s">
        <v>107</v>
      </c>
      <c r="C203" s="84">
        <f>I195+J195</f>
        <v>39467.72281384239</v>
      </c>
      <c r="D203" s="84"/>
      <c r="E203" s="107">
        <f>IF(AND(HOUR(C203)&gt;=2,HOUR(C203)&lt;8),1,IF(AND(HOUR(C203)&gt;=8,HOUR(C203)&lt;18),2,3))</f>
        <v>2</v>
      </c>
      <c r="F203" s="108">
        <f>IF(OR(WEEKDAY(C203)=1,WEEKDAY(C203)=7),2,1)</f>
        <v>2</v>
      </c>
      <c r="G203" s="109">
        <f>IF(E203=1,'入力シート'!C48,IF(E203=2,IF(F203=1,'入力シート'!C49,'入力シート'!C50),'入力シート'!C50))</f>
        <v>0.004861111111111111</v>
      </c>
      <c r="I203" s="84">
        <f>C203+G203</f>
        <v>39467.7276749535</v>
      </c>
      <c r="J203" s="110">
        <f>IF(J195*0.999&lt;1,(J195+1)*0.999,J195*0.999)</f>
        <v>1.7103597542021067</v>
      </c>
      <c r="L203" s="111">
        <f>RANK(M203,grp_予想時間算出シート_時間種別,2)</f>
        <v>314</v>
      </c>
      <c r="M203" s="84">
        <f>'予想時間算出シート'!C203+'入力シート'!D28</f>
        <v>39467.72281384239</v>
      </c>
      <c r="N203" s="116" t="s">
        <v>28</v>
      </c>
      <c r="O203" s="116" t="s">
        <v>99</v>
      </c>
      <c r="P203" s="116" t="s">
        <v>108</v>
      </c>
      <c r="Q203" s="84">
        <f>M203+G203</f>
        <v>39467.7276749535</v>
      </c>
    </row>
    <row r="204" spans="1:17" ht="12.75">
      <c r="A204" s="98"/>
      <c r="B204" s="116" t="s">
        <v>109</v>
      </c>
      <c r="C204" s="84">
        <f>I196+J196</f>
        <v>39465.51607634357</v>
      </c>
      <c r="D204" s="84"/>
      <c r="E204" s="107">
        <f>IF(AND(HOUR(C204)&gt;=2,HOUR(C204)&lt;8),1,IF(AND(HOUR(C204)&gt;=8,HOUR(C204)&lt;18),2,3))</f>
        <v>2</v>
      </c>
      <c r="F204" s="108">
        <f>IF(OR(WEEKDAY(C204)=1,WEEKDAY(C204)=7),2,1)</f>
        <v>1</v>
      </c>
      <c r="G204" s="109">
        <f>IF(E204=1,'入力シート'!C48,IF(E204=2,IF(F204=1,'入力シート'!C49,'入力シート'!C50),'入力シート'!C50))</f>
        <v>0.006944444444444444</v>
      </c>
      <c r="I204" s="84">
        <f>C204+G204</f>
        <v>39465.523020788016</v>
      </c>
      <c r="J204" s="110">
        <f>IF(J196*0.999&lt;1,(J196+1)*0.999,J196*0.999)</f>
        <v>1.6252523713305609</v>
      </c>
      <c r="L204" s="111">
        <f>RANK(M204,grp_予想時間算出シート_時間種別,2)</f>
        <v>304</v>
      </c>
      <c r="M204" s="84">
        <f>'予想時間算出シート'!C204+'入力シート'!D29</f>
        <v>39465.51607634357</v>
      </c>
      <c r="N204" s="116" t="s">
        <v>10</v>
      </c>
      <c r="O204" s="116" t="s">
        <v>99</v>
      </c>
      <c r="P204" s="116" t="s">
        <v>110</v>
      </c>
      <c r="Q204" s="84">
        <f>M204+G204</f>
        <v>39465.523020788016</v>
      </c>
    </row>
    <row r="205" spans="1:17" ht="12.75">
      <c r="A205" s="98"/>
      <c r="B205" s="116" t="s">
        <v>111</v>
      </c>
      <c r="C205" s="84">
        <f>I197+J197</f>
        <v>39468.692105183494</v>
      </c>
      <c r="D205" s="84"/>
      <c r="E205" s="107">
        <f>IF(AND(HOUR(C205)&gt;=2,HOUR(C205)&lt;8),1,IF(AND(HOUR(C205)&gt;=8,HOUR(C205)&lt;18),2,3))</f>
        <v>2</v>
      </c>
      <c r="F205" s="108">
        <f>IF(OR(WEEKDAY(C205)=1,WEEKDAY(C205)=7),2,1)</f>
        <v>1</v>
      </c>
      <c r="G205" s="109">
        <f>IF(E205=1,'入力シート'!C48,IF(E205=2,IF(F205=1,'入力シート'!C49,'入力シート'!C50),'入力シート'!C50))</f>
        <v>0.006944444444444444</v>
      </c>
      <c r="I205" s="84">
        <f>C205+G205</f>
        <v>39468.69904962794</v>
      </c>
      <c r="J205" s="110">
        <f>IF(J197*0.999&lt;1,(J197+1)*0.999,J197*0.999)</f>
        <v>1.8502661225832344</v>
      </c>
      <c r="L205" s="111">
        <f>RANK(M205,grp_予想時間算出シート_時間種別,2)</f>
        <v>316</v>
      </c>
      <c r="M205" s="84">
        <f>'予想時間算出シート'!C205+'入力シート'!D30</f>
        <v>39468.692105183494</v>
      </c>
      <c r="N205" s="116" t="s">
        <v>31</v>
      </c>
      <c r="O205" s="116" t="s">
        <v>99</v>
      </c>
      <c r="P205" s="116" t="s">
        <v>112</v>
      </c>
      <c r="Q205" s="84">
        <f>M205+G205</f>
        <v>39468.69904962794</v>
      </c>
    </row>
    <row r="206" spans="1:256" s="10" customFormat="1" ht="12.75">
      <c r="A206" s="98"/>
      <c r="B206" s="117" t="s">
        <v>113</v>
      </c>
      <c r="C206" s="100">
        <f>I198+J198</f>
        <v>39468.80375148682</v>
      </c>
      <c r="D206" s="100"/>
      <c r="E206" s="101">
        <f>IF(AND(HOUR(C206)&gt;=2,HOUR(C206)&lt;8),1,IF(AND(HOUR(C206)&gt;=8,HOUR(C206)&lt;18),2,3))</f>
        <v>3</v>
      </c>
      <c r="F206" s="102">
        <f>IF(OR(WEEKDAY(C206)=1,WEEKDAY(C206)=7),2,1)</f>
        <v>1</v>
      </c>
      <c r="G206" s="103">
        <f>IF(E206=1,'入力シート'!C48,IF(E206=2,IF(F206=1,'入力シート'!C49,'入力シート'!C50),'入力シート'!C50))</f>
        <v>0.004861111111111111</v>
      </c>
      <c r="H206" s="104"/>
      <c r="I206" s="100">
        <f>C206+G206</f>
        <v>39468.80861259793</v>
      </c>
      <c r="J206" s="105">
        <f>IF(J198*0.999&lt;1,(J198+1)*0.999,J198*0.999)</f>
        <v>1.8581811776688009</v>
      </c>
      <c r="K206" s="104"/>
      <c r="L206" s="97">
        <f>RANK(M206,grp_予想時間算出シート_時間種別,2)</f>
        <v>318</v>
      </c>
      <c r="M206" s="100">
        <f>'予想時間算出シート'!C206+'入力シート'!D31</f>
        <v>39468.80375148682</v>
      </c>
      <c r="N206" s="117" t="s">
        <v>33</v>
      </c>
      <c r="O206" s="117" t="s">
        <v>99</v>
      </c>
      <c r="P206" s="117" t="s">
        <v>114</v>
      </c>
      <c r="Q206" s="100">
        <f>M206+G206</f>
        <v>39468.80861259793</v>
      </c>
      <c r="IT206"/>
      <c r="IU206"/>
      <c r="IV206"/>
    </row>
    <row r="207" spans="1:256" s="9" customFormat="1" ht="12.75">
      <c r="A207" s="98" t="s">
        <v>75</v>
      </c>
      <c r="B207" s="118" t="s">
        <v>119</v>
      </c>
      <c r="C207" s="84">
        <f>'入力シート'!G5+'入力シート'!C35</f>
        <v>39444.241527777776</v>
      </c>
      <c r="D207" s="84"/>
      <c r="E207" s="107">
        <f>IF(AND(HOUR(C207)&gt;=2,HOUR(C207)&lt;8),1,IF(AND(HOUR(C207)&gt;=8,HOUR(C207)&lt;18),2,3))</f>
        <v>1</v>
      </c>
      <c r="F207" s="108">
        <f>IF(OR(WEEKDAY(C207)=1,WEEKDAY(C207)=7),2,1)</f>
        <v>1</v>
      </c>
      <c r="G207" s="109">
        <f>IF(E207=1,'入力シート'!D48,IF(E207=2,IF(F207=1,'入力シート'!D49,'入力シート'!D50),'入力シート'!D50))</f>
        <v>0.0020833333333333333</v>
      </c>
      <c r="H207" s="10"/>
      <c r="I207" s="84">
        <f>C207+G207</f>
        <v>39444.24361111111</v>
      </c>
      <c r="J207" s="110">
        <f>IF('入力シート'!C35*0.999&lt;1,('入力シート'!C35+1)*0.999,'入力シート'!C35*0.999)</f>
        <v>1.7328433550815252</v>
      </c>
      <c r="K207" s="10"/>
      <c r="L207" s="111">
        <f>RANK(M207,grp_予想時間算出シート_時間種別,2)</f>
        <v>13</v>
      </c>
      <c r="M207" s="84">
        <f>'予想時間算出シート'!C207+'入力シート'!D35</f>
        <v>39444.241527777776</v>
      </c>
      <c r="N207" s="118" t="s">
        <v>22</v>
      </c>
      <c r="O207" s="118" t="s">
        <v>120</v>
      </c>
      <c r="P207" s="118" t="s">
        <v>121</v>
      </c>
      <c r="Q207" s="84">
        <f>M207+G207</f>
        <v>39444.24361111111</v>
      </c>
      <c r="IJ207" s="10"/>
      <c r="IK207" s="10"/>
      <c r="IL207" s="10"/>
      <c r="IM207" s="10"/>
      <c r="IN207" s="10"/>
      <c r="IO207" s="10"/>
      <c r="IP207" s="10"/>
      <c r="IQ207" s="10"/>
      <c r="IR207" s="10"/>
      <c r="IS207" s="10"/>
      <c r="IT207"/>
      <c r="IU207"/>
      <c r="IV207"/>
    </row>
    <row r="208" spans="1:256" s="15" customFormat="1" ht="12.75">
      <c r="A208" s="98"/>
      <c r="B208" s="118" t="s">
        <v>122</v>
      </c>
      <c r="C208" s="84">
        <f>'入力シート'!G5+'入力シート'!C36</f>
        <v>39444.02386574074</v>
      </c>
      <c r="D208" s="84"/>
      <c r="E208" s="107">
        <f>IF(AND(HOUR(C208)&gt;=2,HOUR(C208)&lt;8),1,IF(AND(HOUR(C208)&gt;=8,HOUR(C208)&lt;18),2,3))</f>
        <v>3</v>
      </c>
      <c r="F208" s="108">
        <f>IF(OR(WEEKDAY(C208)=1,WEEKDAY(C208)=7),2,1)</f>
        <v>1</v>
      </c>
      <c r="G208" s="109">
        <f>IF(E208=1,'入力シート'!D48,IF(E208=2,IF(F208=1,'入力シート'!D49,'入力シート'!D50),'入力シート'!D50))</f>
        <v>0.0010416666666666667</v>
      </c>
      <c r="H208"/>
      <c r="I208" s="84">
        <f>C208+G208</f>
        <v>39444.02490740741</v>
      </c>
      <c r="J208" s="110">
        <f>IF('入力シート'!C36*0.999&lt;1,('入力シート'!C36+1)*0.999,'入力シート'!C36*0.999)</f>
        <v>1.5153989800815248</v>
      </c>
      <c r="K208"/>
      <c r="L208" s="111">
        <f>RANK(M208,grp_予想時間算出シート_時間種別,2)</f>
        <v>8</v>
      </c>
      <c r="M208" s="84">
        <f>'予想時間算出シート'!C208+'入力シート'!D36</f>
        <v>39444.02386574074</v>
      </c>
      <c r="N208" s="118" t="s">
        <v>23</v>
      </c>
      <c r="O208" s="118" t="s">
        <v>120</v>
      </c>
      <c r="P208" s="118" t="s">
        <v>123</v>
      </c>
      <c r="Q208" s="84">
        <f>M208+G208</f>
        <v>39444.02490740741</v>
      </c>
      <c r="IJ208"/>
      <c r="IK208"/>
      <c r="IL208"/>
      <c r="IM208"/>
      <c r="IN208"/>
      <c r="IO208"/>
      <c r="IP208"/>
      <c r="IQ208"/>
      <c r="IR208"/>
      <c r="IS208"/>
      <c r="IT208"/>
      <c r="IU208"/>
      <c r="IV208"/>
    </row>
    <row r="209" spans="1:256" s="15" customFormat="1" ht="12.75">
      <c r="A209" s="98"/>
      <c r="B209" s="118" t="s">
        <v>124</v>
      </c>
      <c r="C209" s="84">
        <f>'入力シート'!G5+'入力シート'!C37</f>
        <v>39443.59788194444</v>
      </c>
      <c r="D209" s="84"/>
      <c r="E209" s="107">
        <f>IF(AND(HOUR(C209)&gt;=2,HOUR(C209)&lt;8),1,IF(AND(HOUR(C209)&gt;=8,HOUR(C209)&lt;18),2,3))</f>
        <v>2</v>
      </c>
      <c r="F209" s="108">
        <f>IF(OR(WEEKDAY(C209)=1,WEEKDAY(C209)=7),2,1)</f>
        <v>1</v>
      </c>
      <c r="G209" s="109">
        <f>IF(E209=1,'入力シート'!D48,IF(E209=2,IF(F209=1,'入力シート'!D49,'入力シート'!D50),'入力シート'!D50))</f>
        <v>0.001736111111111111</v>
      </c>
      <c r="H209"/>
      <c r="I209" s="84">
        <f>C209+G209</f>
        <v>39443.59961805555</v>
      </c>
      <c r="J209" s="110">
        <f>IF('入力シート'!C37*0.999&lt;1,('入力シート'!C37+1)*0.999,'入力シート'!C37*0.999)</f>
        <v>1.0898411675815252</v>
      </c>
      <c r="K209"/>
      <c r="L209" s="111">
        <f>RANK(M209,grp_予想時間算出シート_時間種別,2)</f>
        <v>1</v>
      </c>
      <c r="M209" s="84">
        <f>'予想時間算出シート'!C209+'入力シート'!D37</f>
        <v>39443.59788194444</v>
      </c>
      <c r="N209" s="118" t="s">
        <v>24</v>
      </c>
      <c r="O209" s="118" t="s">
        <v>120</v>
      </c>
      <c r="P209" s="118" t="s">
        <v>125</v>
      </c>
      <c r="Q209" s="84">
        <f>M209+G209</f>
        <v>39443.59961805555</v>
      </c>
      <c r="IJ209"/>
      <c r="IK209"/>
      <c r="IL209"/>
      <c r="IM209"/>
      <c r="IN209"/>
      <c r="IO209"/>
      <c r="IP209"/>
      <c r="IQ209"/>
      <c r="IR209"/>
      <c r="IS209"/>
      <c r="IT209"/>
      <c r="IU209"/>
      <c r="IV209"/>
    </row>
    <row r="210" spans="1:256" s="15" customFormat="1" ht="12.75">
      <c r="A210" s="98"/>
      <c r="B210" s="118" t="s">
        <v>126</v>
      </c>
      <c r="C210" s="84">
        <f>'入力シート'!G5+'入力シート'!C38</f>
        <v>39443.790034722224</v>
      </c>
      <c r="D210" s="84"/>
      <c r="E210" s="107">
        <f>IF(AND(HOUR(C210)&gt;=2,HOUR(C210)&lt;8),1,IF(AND(HOUR(C210)&gt;=8,HOUR(C210)&lt;18),2,3))</f>
        <v>3</v>
      </c>
      <c r="F210" s="108">
        <f>IF(OR(WEEKDAY(C210)=1,WEEKDAY(C210)=7),2,1)</f>
        <v>1</v>
      </c>
      <c r="G210" s="109">
        <f>IF(E210=1,'入力シート'!D48,IF(E210=2,IF(F210=1,'入力シート'!D49,'入力シート'!D50),'入力シート'!D50))</f>
        <v>0.0010416666666666667</v>
      </c>
      <c r="H210"/>
      <c r="I210" s="84">
        <f>C210+G210</f>
        <v>39443.791076388894</v>
      </c>
      <c r="J210" s="110">
        <f>IF('入力シート'!C38*0.999&lt;1,('入力シート'!C38+1)*0.999,'入力シート'!C38*0.999)</f>
        <v>1.2818017925815253</v>
      </c>
      <c r="K210"/>
      <c r="L210" s="111">
        <f>RANK(M210,grp_予想時間算出シート_時間種別,2)</f>
        <v>5</v>
      </c>
      <c r="M210" s="84">
        <f>'予想時間算出シート'!C210+'入力シート'!D38</f>
        <v>39443.790034722224</v>
      </c>
      <c r="N210" s="118" t="s">
        <v>26</v>
      </c>
      <c r="O210" s="118" t="s">
        <v>120</v>
      </c>
      <c r="P210" s="118" t="s">
        <v>127</v>
      </c>
      <c r="Q210" s="84">
        <f>M210+G210</f>
        <v>39443.791076388894</v>
      </c>
      <c r="IJ210"/>
      <c r="IK210"/>
      <c r="IL210"/>
      <c r="IM210"/>
      <c r="IN210"/>
      <c r="IO210"/>
      <c r="IP210"/>
      <c r="IQ210"/>
      <c r="IR210"/>
      <c r="IS210"/>
      <c r="IT210"/>
      <c r="IU210"/>
      <c r="IV210"/>
    </row>
    <row r="211" spans="1:256" s="15" customFormat="1" ht="12.75">
      <c r="A211" s="98"/>
      <c r="B211" s="118" t="s">
        <v>128</v>
      </c>
      <c r="C211" s="84">
        <f>'入力シート'!G5+'入力シート'!C39</f>
        <v>39445.24142361111</v>
      </c>
      <c r="D211" s="84"/>
      <c r="E211" s="107">
        <f>IF(AND(HOUR(C211)&gt;=2,HOUR(C211)&lt;8),1,IF(AND(HOUR(C211)&gt;=8,HOUR(C211)&lt;18),2,3))</f>
        <v>1</v>
      </c>
      <c r="F211" s="108">
        <f>IF(OR(WEEKDAY(C211)=1,WEEKDAY(C211)=7),2,1)</f>
        <v>2</v>
      </c>
      <c r="G211" s="109">
        <f>IF(E211=1,'入力シート'!D48,IF(E211=2,IF(F211=1,'入力シート'!D49,'入力シート'!D50),'入力シート'!D50))</f>
        <v>0.0020833333333333333</v>
      </c>
      <c r="H211"/>
      <c r="I211" s="84">
        <f>C211+G211</f>
        <v>39445.24350694444</v>
      </c>
      <c r="J211" s="110">
        <f>IF('入力シート'!C39*0.999&lt;1,('入力シート'!C39+1)*0.999,'入力シート'!C39*0.999)</f>
        <v>1.7327392925815255</v>
      </c>
      <c r="K211"/>
      <c r="L211" s="111">
        <f>RANK(M211,grp_予想時間算出シート_時間種別,2)</f>
        <v>28</v>
      </c>
      <c r="M211" s="84">
        <f>'予想時間算出シート'!C211+'入力シート'!D39</f>
        <v>39445.24142361111</v>
      </c>
      <c r="N211" s="118" t="s">
        <v>28</v>
      </c>
      <c r="O211" s="118" t="s">
        <v>120</v>
      </c>
      <c r="P211" s="118" t="s">
        <v>129</v>
      </c>
      <c r="Q211" s="84">
        <f>M211+G211</f>
        <v>39445.24350694444</v>
      </c>
      <c r="IJ211"/>
      <c r="IK211"/>
      <c r="IL211"/>
      <c r="IM211"/>
      <c r="IN211"/>
      <c r="IO211"/>
      <c r="IP211"/>
      <c r="IQ211"/>
      <c r="IR211"/>
      <c r="IS211"/>
      <c r="IT211"/>
      <c r="IU211"/>
      <c r="IV211"/>
    </row>
    <row r="212" spans="1:256" s="15" customFormat="1" ht="12.75">
      <c r="A212" s="98"/>
      <c r="B212" s="118" t="s">
        <v>130</v>
      </c>
      <c r="C212" s="84">
        <f>'入力シート'!G5+'入力シート'!C40</f>
        <v>39444.15511574074</v>
      </c>
      <c r="D212" s="84"/>
      <c r="E212" s="107">
        <f>IF(AND(HOUR(C212)&gt;=2,HOUR(C212)&lt;8),1,IF(AND(HOUR(C212)&gt;=8,HOUR(C212)&lt;18),2,3))</f>
        <v>1</v>
      </c>
      <c r="F212" s="108">
        <f>IF(OR(WEEKDAY(C212)=1,WEEKDAY(C212)=7),2,1)</f>
        <v>1</v>
      </c>
      <c r="G212" s="109">
        <f>IF(E212=1,'入力シート'!D48,IF(E212=2,IF(F212=1,'入力シート'!D49,'入力シート'!D50),'入力シート'!D50))</f>
        <v>0.0020833333333333333</v>
      </c>
      <c r="H212"/>
      <c r="I212" s="84">
        <f>C212+G212</f>
        <v>39444.15719907407</v>
      </c>
      <c r="J212" s="110">
        <f>IF('入力シート'!C40*0.999&lt;1,('入力シート'!C40+1)*0.999,'入力シート'!C40*0.999)</f>
        <v>1.646517730081525</v>
      </c>
      <c r="K212"/>
      <c r="L212" s="111">
        <f>RANK(M212,grp_予想時間算出シート_時間種別,2)</f>
        <v>10</v>
      </c>
      <c r="M212" s="84">
        <f>'予想時間算出シート'!C212+'入力シート'!D40</f>
        <v>39444.15511574074</v>
      </c>
      <c r="N212" s="118" t="s">
        <v>10</v>
      </c>
      <c r="O212" s="118" t="s">
        <v>120</v>
      </c>
      <c r="P212" s="118" t="s">
        <v>131</v>
      </c>
      <c r="Q212" s="84">
        <f>M212+G212</f>
        <v>39444.15719907407</v>
      </c>
      <c r="IJ212"/>
      <c r="IK212"/>
      <c r="IL212"/>
      <c r="IM212"/>
      <c r="IN212"/>
      <c r="IO212"/>
      <c r="IP212"/>
      <c r="IQ212"/>
      <c r="IR212"/>
      <c r="IS212"/>
      <c r="IT212"/>
      <c r="IU212"/>
      <c r="IV212"/>
    </row>
    <row r="213" spans="1:256" s="15" customFormat="1" ht="12.75">
      <c r="A213" s="98"/>
      <c r="B213" s="118" t="s">
        <v>132</v>
      </c>
      <c r="C213" s="84">
        <f>'入力シート'!G5+'入力シート'!C41</f>
        <v>39444.3833034375</v>
      </c>
      <c r="D213" s="84"/>
      <c r="E213" s="107">
        <f>IF(AND(HOUR(C213)&gt;=2,HOUR(C213)&lt;8),1,IF(AND(HOUR(C213)&gt;=8,HOUR(C213)&lt;18),2,3))</f>
        <v>2</v>
      </c>
      <c r="F213" s="108">
        <f>IF(OR(WEEKDAY(C213)=1,WEEKDAY(C213)=7),2,1)</f>
        <v>1</v>
      </c>
      <c r="G213" s="109">
        <f>IF(E213=1,'入力シート'!D48,IF(E213=2,IF(F213=1,'入力シート'!D49,'入力シート'!D50),'入力シート'!D50))</f>
        <v>0.001736111111111111</v>
      </c>
      <c r="H213"/>
      <c r="I213" s="84">
        <f>C213+G213</f>
        <v>39444.38503954861</v>
      </c>
      <c r="J213" s="110">
        <f>IF('入力シート'!C41*0.999&lt;1,('入力シート'!C41+1)*0.999,'入力シート'!C41*0.999)</f>
        <v>1.8744772391440254</v>
      </c>
      <c r="K213"/>
      <c r="L213" s="111">
        <f>RANK(M213,grp_予想時間算出シート_時間種別,2)</f>
        <v>17</v>
      </c>
      <c r="M213" s="84">
        <f>'予想時間算出シート'!C213+'入力シート'!D41</f>
        <v>39444.3833034375</v>
      </c>
      <c r="N213" s="118" t="s">
        <v>31</v>
      </c>
      <c r="O213" s="118" t="s">
        <v>120</v>
      </c>
      <c r="P213" s="118" t="s">
        <v>133</v>
      </c>
      <c r="Q213" s="84">
        <f>M213+G213</f>
        <v>39444.38503954861</v>
      </c>
      <c r="IJ213"/>
      <c r="IK213"/>
      <c r="IL213"/>
      <c r="IM213"/>
      <c r="IN213"/>
      <c r="IO213"/>
      <c r="IP213"/>
      <c r="IQ213"/>
      <c r="IR213"/>
      <c r="IS213"/>
      <c r="IT213"/>
      <c r="IU213"/>
      <c r="IV213"/>
    </row>
    <row r="214" spans="1:256" s="9" customFormat="1" ht="12.75">
      <c r="A214" s="98"/>
      <c r="B214" s="119" t="s">
        <v>134</v>
      </c>
      <c r="C214" s="100">
        <f>'入力シート'!G5+'入力シート'!C42</f>
        <v>39444.39133013889</v>
      </c>
      <c r="D214" s="100"/>
      <c r="E214" s="101">
        <f>IF(AND(HOUR(C214)&gt;=2,HOUR(C214)&lt;8),1,IF(AND(HOUR(C214)&gt;=8,HOUR(C214)&lt;18),2,3))</f>
        <v>2</v>
      </c>
      <c r="F214" s="102">
        <f>IF(OR(WEEKDAY(C214)=1,WEEKDAY(C214)=7),2,1)</f>
        <v>1</v>
      </c>
      <c r="G214" s="103">
        <f>IF(E214=1,'入力シート'!D48,IF(E214=2,IF(F214=1,'入力シート'!D49,'入力シート'!D50),'入力シート'!D50))</f>
        <v>0.001736111111111111</v>
      </c>
      <c r="H214" s="104"/>
      <c r="I214" s="100">
        <f>C214+G214</f>
        <v>39444.39306625</v>
      </c>
      <c r="J214" s="105">
        <f>IF('入力シート'!C42*0.999&lt;1,('入力シート'!C42+1)*0.999,'入力シート'!C42*0.999)</f>
        <v>1.8824959138315214</v>
      </c>
      <c r="K214" s="104"/>
      <c r="L214" s="97">
        <f>RANK(M214,grp_予想時間算出シート_時間種別,2)</f>
        <v>19</v>
      </c>
      <c r="M214" s="100">
        <f>'予想時間算出シート'!C214+'入力シート'!D42</f>
        <v>39444.39133013889</v>
      </c>
      <c r="N214" s="119" t="s">
        <v>33</v>
      </c>
      <c r="O214" s="119" t="s">
        <v>120</v>
      </c>
      <c r="P214" s="119" t="s">
        <v>135</v>
      </c>
      <c r="Q214" s="100">
        <f>M214+G214</f>
        <v>39444.39306625</v>
      </c>
      <c r="IJ214" s="10"/>
      <c r="IK214" s="10"/>
      <c r="IL214" s="10"/>
      <c r="IM214" s="10"/>
      <c r="IN214" s="10"/>
      <c r="IO214" s="10"/>
      <c r="IP214" s="10"/>
      <c r="IQ214" s="10"/>
      <c r="IR214" s="10"/>
      <c r="IS214" s="10"/>
      <c r="IT214"/>
      <c r="IU214"/>
      <c r="IV214"/>
    </row>
    <row r="215" spans="1:256" s="10" customFormat="1" ht="12.75">
      <c r="A215" s="98" t="s">
        <v>65</v>
      </c>
      <c r="B215" s="118" t="s">
        <v>119</v>
      </c>
      <c r="C215" s="84">
        <f>I207+J207</f>
        <v>39445.97645446619</v>
      </c>
      <c r="D215" s="84"/>
      <c r="E215" s="107">
        <f>IF(AND(HOUR(C215)&gt;=2,HOUR(C215)&lt;8),1,IF(AND(HOUR(C215)&gt;=8,HOUR(C215)&lt;18),2,3))</f>
        <v>3</v>
      </c>
      <c r="F215" s="108">
        <f>IF(OR(WEEKDAY(C215)=1,WEEKDAY(C215)=7),2,1)</f>
        <v>2</v>
      </c>
      <c r="G215" s="109">
        <f>IF(E215=1,'入力シート'!D48,IF(E215=2,IF(F215=1,'入力シート'!D49,'入力シート'!D50),'入力シート'!D50))</f>
        <v>0.0010416666666666667</v>
      </c>
      <c r="I215" s="84">
        <f>C215+G215</f>
        <v>39445.97749613286</v>
      </c>
      <c r="J215" s="110">
        <f>IF(J207*0.999&lt;1,(J207+1)*0.999,J207*0.999)</f>
        <v>1.7311105117264436</v>
      </c>
      <c r="L215" s="111">
        <f>RANK(M215,grp_予想時間算出シート_時間種別,2)</f>
        <v>40</v>
      </c>
      <c r="M215" s="84">
        <f>'予想時間算出シート'!C215+'入力シート'!D35</f>
        <v>39445.97645446619</v>
      </c>
      <c r="N215" s="118" t="s">
        <v>22</v>
      </c>
      <c r="O215" s="118" t="s">
        <v>120</v>
      </c>
      <c r="P215" s="118" t="s">
        <v>121</v>
      </c>
      <c r="Q215" s="84">
        <f>M215+G215</f>
        <v>39445.97749613286</v>
      </c>
      <c r="IT215"/>
      <c r="IU215"/>
      <c r="IV215"/>
    </row>
    <row r="216" spans="1:17" ht="12.75">
      <c r="A216" s="98"/>
      <c r="B216" s="118" t="s">
        <v>122</v>
      </c>
      <c r="C216" s="114">
        <f>I208+J208</f>
        <v>39445.54030638749</v>
      </c>
      <c r="D216" s="114"/>
      <c r="E216" s="107">
        <f>IF(AND(HOUR(C216)&gt;=2,HOUR(C216)&lt;8),1,IF(AND(HOUR(C216)&gt;=8,HOUR(C216)&lt;18),2,3))</f>
        <v>2</v>
      </c>
      <c r="F216" s="108">
        <f>IF(OR(WEEKDAY(C216)=1,WEEKDAY(C216)=7),2,1)</f>
        <v>2</v>
      </c>
      <c r="G216" s="109">
        <f>IF(E216=1,'入力シート'!D48,IF(E216=2,IF(F216=1,'入力シート'!D49,'入力シート'!D50),'入力シート'!D50))</f>
        <v>0.0010416666666666667</v>
      </c>
      <c r="I216" s="84">
        <f>C216+G216</f>
        <v>39445.54134805416</v>
      </c>
      <c r="J216" s="110">
        <f>IF(J208*0.999&lt;1,(J208+1)*0.999,J208*0.999)</f>
        <v>1.5138835811014433</v>
      </c>
      <c r="L216" s="111">
        <f>RANK(M216,grp_予想時間算出シート_時間種別,2)</f>
        <v>32</v>
      </c>
      <c r="M216" s="84">
        <f>'予想時間算出シート'!C216+'入力シート'!D36</f>
        <v>39445.54030638749</v>
      </c>
      <c r="N216" s="118" t="s">
        <v>23</v>
      </c>
      <c r="O216" s="118" t="s">
        <v>120</v>
      </c>
      <c r="P216" s="118" t="s">
        <v>123</v>
      </c>
      <c r="Q216" s="84">
        <f>M216+G216</f>
        <v>39445.54134805416</v>
      </c>
    </row>
    <row r="217" spans="1:17" ht="12.75">
      <c r="A217" s="98"/>
      <c r="B217" s="118" t="s">
        <v>124</v>
      </c>
      <c r="C217" s="114">
        <f>I209+J209</f>
        <v>39444.68945922313</v>
      </c>
      <c r="D217" s="114"/>
      <c r="E217" s="107">
        <f>IF(AND(HOUR(C217)&gt;=2,HOUR(C217)&lt;8),1,IF(AND(HOUR(C217)&gt;=8,HOUR(C217)&lt;18),2,3))</f>
        <v>2</v>
      </c>
      <c r="F217" s="108">
        <f>IF(OR(WEEKDAY(C217)=1,WEEKDAY(C217)=7),2,1)</f>
        <v>1</v>
      </c>
      <c r="G217" s="109">
        <f>IF(E217=1,'入力シート'!D48,IF(E217=2,IF(F217=1,'入力シート'!D49,'入力シート'!D50),'入力シート'!D50))</f>
        <v>0.001736111111111111</v>
      </c>
      <c r="I217" s="84">
        <f>C217+G217</f>
        <v>39444.69119533424</v>
      </c>
      <c r="J217" s="110">
        <f>IF(J209*0.999&lt;1,(J209+1)*0.999,J209*0.999)</f>
        <v>1.0887513264139437</v>
      </c>
      <c r="L217" s="111">
        <f>RANK(M217,grp_予想時間算出シート_時間種別,2)</f>
        <v>22</v>
      </c>
      <c r="M217" s="84">
        <f>'予想時間算出シート'!C217+'入力シート'!D37</f>
        <v>39444.68945922313</v>
      </c>
      <c r="N217" s="118" t="s">
        <v>24</v>
      </c>
      <c r="O217" s="118" t="s">
        <v>120</v>
      </c>
      <c r="P217" s="118" t="s">
        <v>125</v>
      </c>
      <c r="Q217" s="84">
        <f>M217+G217</f>
        <v>39444.69119533424</v>
      </c>
    </row>
    <row r="218" spans="1:17" ht="12.75">
      <c r="A218" s="98"/>
      <c r="B218" s="118" t="s">
        <v>126</v>
      </c>
      <c r="C218" s="114">
        <f>I210+J210</f>
        <v>39445.072878181476</v>
      </c>
      <c r="D218" s="114"/>
      <c r="E218" s="107">
        <f>IF(AND(HOUR(C218)&gt;=2,HOUR(C218)&lt;8),1,IF(AND(HOUR(C218)&gt;=8,HOUR(C218)&lt;18),2,3))</f>
        <v>3</v>
      </c>
      <c r="F218" s="108">
        <f>IF(OR(WEEKDAY(C218)=1,WEEKDAY(C218)=7),2,1)</f>
        <v>2</v>
      </c>
      <c r="G218" s="109">
        <f>IF(E218=1,'入力シート'!D48,IF(E218=2,IF(F218=1,'入力シート'!D49,'入力シート'!D50),'入力シート'!D50))</f>
        <v>0.0010416666666666667</v>
      </c>
      <c r="I218" s="84">
        <f>C218+G218</f>
        <v>39445.073919848146</v>
      </c>
      <c r="J218" s="110">
        <f>IF(J210*0.999&lt;1,(J210+1)*0.999,J210*0.999)</f>
        <v>1.2805199907889437</v>
      </c>
      <c r="L218" s="111">
        <f>RANK(M218,grp_予想時間算出シート_時間種別,2)</f>
        <v>24</v>
      </c>
      <c r="M218" s="84">
        <f>'予想時間算出シート'!C218+'入力シート'!D38</f>
        <v>39445.072878181476</v>
      </c>
      <c r="N218" s="118" t="s">
        <v>26</v>
      </c>
      <c r="O218" s="118" t="s">
        <v>120</v>
      </c>
      <c r="P218" s="118" t="s">
        <v>127</v>
      </c>
      <c r="Q218" s="84">
        <f>M218+G218</f>
        <v>39445.073919848146</v>
      </c>
    </row>
    <row r="219" spans="1:17" ht="12.75">
      <c r="A219" s="98"/>
      <c r="B219" s="118" t="s">
        <v>128</v>
      </c>
      <c r="C219" s="114">
        <f>I211+J211</f>
        <v>39446.97624623702</v>
      </c>
      <c r="D219" s="114"/>
      <c r="E219" s="107">
        <f>IF(AND(HOUR(C219)&gt;=2,HOUR(C219)&lt;8),1,IF(AND(HOUR(C219)&gt;=8,HOUR(C219)&lt;18),2,3))</f>
        <v>3</v>
      </c>
      <c r="F219" s="108">
        <f>IF(OR(WEEKDAY(C219)=1,WEEKDAY(C219)=7),2,1)</f>
        <v>2</v>
      </c>
      <c r="G219" s="109">
        <f>IF(E219=1,'入力シート'!D48,IF(E219=2,IF(F219=1,'入力シート'!D49,'入力シート'!D50),'入力シート'!D50))</f>
        <v>0.0010416666666666667</v>
      </c>
      <c r="I219" s="84">
        <f>C219+G219</f>
        <v>39446.97728790369</v>
      </c>
      <c r="J219" s="110">
        <f>IF(J211*0.999&lt;1,(J211+1)*0.999,J211*0.999)</f>
        <v>1.731006553288944</v>
      </c>
      <c r="L219" s="111">
        <f>RANK(M219,grp_予想時間算出シート_時間種別,2)</f>
        <v>55</v>
      </c>
      <c r="M219" s="84">
        <f>'予想時間算出シート'!C219+'入力シート'!D39</f>
        <v>39446.97624623702</v>
      </c>
      <c r="N219" s="118" t="s">
        <v>28</v>
      </c>
      <c r="O219" s="118" t="s">
        <v>120</v>
      </c>
      <c r="P219" s="118" t="s">
        <v>129</v>
      </c>
      <c r="Q219" s="84">
        <f>M219+G219</f>
        <v>39446.97728790369</v>
      </c>
    </row>
    <row r="220" spans="1:17" ht="12.75">
      <c r="A220" s="98"/>
      <c r="B220" s="118" t="s">
        <v>130</v>
      </c>
      <c r="C220" s="114">
        <f>I212+J212</f>
        <v>39445.80371680415</v>
      </c>
      <c r="D220" s="114"/>
      <c r="E220" s="107">
        <f>IF(AND(HOUR(C220)&gt;=2,HOUR(C220)&lt;8),1,IF(AND(HOUR(C220)&gt;=8,HOUR(C220)&lt;18),2,3))</f>
        <v>3</v>
      </c>
      <c r="F220" s="108">
        <f>IF(OR(WEEKDAY(C220)=1,WEEKDAY(C220)=7),2,1)</f>
        <v>2</v>
      </c>
      <c r="G220" s="109">
        <f>IF(E220=1,'入力シート'!D48,IF(E220=2,IF(F220=1,'入力シート'!D49,'入力シート'!D50),'入力シート'!D50))</f>
        <v>0.0010416666666666667</v>
      </c>
      <c r="I220" s="84">
        <f>C220+G220</f>
        <v>39445.80475847082</v>
      </c>
      <c r="J220" s="110">
        <f>IF(J212*0.999&lt;1,(J212+1)*0.999,J212*0.999)</f>
        <v>1.6448712123514435</v>
      </c>
      <c r="L220" s="111">
        <f>RANK(M220,grp_予想時間算出シート_時間種別,2)</f>
        <v>37</v>
      </c>
      <c r="M220" s="84">
        <f>'予想時間算出シート'!C220+'入力シート'!D40</f>
        <v>39445.80371680415</v>
      </c>
      <c r="N220" s="118" t="s">
        <v>10</v>
      </c>
      <c r="O220" s="118" t="s">
        <v>120</v>
      </c>
      <c r="P220" s="118" t="s">
        <v>131</v>
      </c>
      <c r="Q220" s="84">
        <f>M220+G220</f>
        <v>39445.80475847082</v>
      </c>
    </row>
    <row r="221" spans="1:17" ht="12.75">
      <c r="A221" s="98"/>
      <c r="B221" s="118" t="s">
        <v>132</v>
      </c>
      <c r="C221" s="114">
        <f>I213+J213</f>
        <v>39446.25951678775</v>
      </c>
      <c r="D221" s="114"/>
      <c r="E221" s="107">
        <f>IF(AND(HOUR(C221)&gt;=2,HOUR(C221)&lt;8),1,IF(AND(HOUR(C221)&gt;=8,HOUR(C221)&lt;18),2,3))</f>
        <v>1</v>
      </c>
      <c r="F221" s="108">
        <f>IF(OR(WEEKDAY(C221)=1,WEEKDAY(C221)=7),2,1)</f>
        <v>2</v>
      </c>
      <c r="G221" s="109">
        <f>IF(E221=1,'入力シート'!D48,IF(E221=2,IF(F221=1,'入力シート'!D49,'入力シート'!D50),'入力シート'!D50))</f>
        <v>0.0020833333333333333</v>
      </c>
      <c r="I221" s="84">
        <f>C221+G221</f>
        <v>39446.261600121084</v>
      </c>
      <c r="J221" s="110">
        <f>IF(J213*0.999&lt;1,(J213+1)*0.999,J213*0.999)</f>
        <v>1.8726027619048813</v>
      </c>
      <c r="L221" s="111">
        <f>RANK(M221,grp_予想時間算出シート_時間種別,2)</f>
        <v>42</v>
      </c>
      <c r="M221" s="84">
        <f>'予想時間算出シート'!C221+'入力シート'!D41</f>
        <v>39446.25951678775</v>
      </c>
      <c r="N221" s="118" t="s">
        <v>31</v>
      </c>
      <c r="O221" s="118" t="s">
        <v>120</v>
      </c>
      <c r="P221" s="118" t="s">
        <v>133</v>
      </c>
      <c r="Q221" s="84">
        <f>M221+G221</f>
        <v>39446.261600121084</v>
      </c>
    </row>
    <row r="222" spans="1:256" s="10" customFormat="1" ht="12.75">
      <c r="A222" s="98"/>
      <c r="B222" s="119" t="s">
        <v>134</v>
      </c>
      <c r="C222" s="100">
        <f>I214+J214</f>
        <v>39446.27556216383</v>
      </c>
      <c r="D222" s="100"/>
      <c r="E222" s="101">
        <f>IF(AND(HOUR(C222)&gt;=2,HOUR(C222)&lt;8),1,IF(AND(HOUR(C222)&gt;=8,HOUR(C222)&lt;18),2,3))</f>
        <v>1</v>
      </c>
      <c r="F222" s="102">
        <f>IF(OR(WEEKDAY(C222)=1,WEEKDAY(C222)=7),2,1)</f>
        <v>2</v>
      </c>
      <c r="G222" s="103">
        <f>IF(E222=1,'入力シート'!D48,IF(E222=2,IF(F222=1,'入力シート'!D49,'入力シート'!D50),'入力シート'!D50))</f>
        <v>0.0020833333333333333</v>
      </c>
      <c r="H222" s="104"/>
      <c r="I222" s="100">
        <f>C222+G222</f>
        <v>39446.27764549716</v>
      </c>
      <c r="J222" s="105">
        <f>IF(J214*0.999&lt;1,(J214+1)*0.999,J214*0.999)</f>
        <v>1.8806134179176899</v>
      </c>
      <c r="K222" s="104"/>
      <c r="L222" s="97">
        <f>RANK(M222,grp_予想時間算出シート_時間種別,2)</f>
        <v>44</v>
      </c>
      <c r="M222" s="100">
        <f>'予想時間算出シート'!C222+'入力シート'!D42</f>
        <v>39446.27556216383</v>
      </c>
      <c r="N222" s="119" t="s">
        <v>33</v>
      </c>
      <c r="O222" s="119" t="s">
        <v>120</v>
      </c>
      <c r="P222" s="119" t="s">
        <v>135</v>
      </c>
      <c r="Q222" s="100">
        <f>M222+G222</f>
        <v>39446.27764549716</v>
      </c>
      <c r="IT222"/>
      <c r="IU222"/>
      <c r="IV222"/>
    </row>
    <row r="223" spans="1:256" s="9" customFormat="1" ht="12.75">
      <c r="A223" s="98" t="s">
        <v>72</v>
      </c>
      <c r="B223" s="118" t="s">
        <v>119</v>
      </c>
      <c r="C223" s="84">
        <f>I215+J215</f>
        <v>39447.708606644585</v>
      </c>
      <c r="D223" s="84"/>
      <c r="E223" s="107">
        <f>IF(AND(HOUR(C223)&gt;=2,HOUR(C223)&lt;8),1,IF(AND(HOUR(C223)&gt;=8,HOUR(C223)&lt;18),2,3))</f>
        <v>2</v>
      </c>
      <c r="F223" s="108">
        <f>IF(OR(WEEKDAY(C223)=1,WEEKDAY(C223)=7),2,1)</f>
        <v>1</v>
      </c>
      <c r="G223" s="109">
        <f>IF(E223=1,'入力シート'!D48,IF(E223=2,IF(F223=1,'入力シート'!D49,'入力シート'!D50),'入力シート'!D50))</f>
        <v>0.001736111111111111</v>
      </c>
      <c r="H223" s="10"/>
      <c r="I223" s="84">
        <f>C223+G223</f>
        <v>39447.710342755694</v>
      </c>
      <c r="J223" s="110">
        <f>IF(J215*0.999&lt;1,(J215+1)*0.999,J215*0.999)</f>
        <v>1.7293794012147172</v>
      </c>
      <c r="L223" s="111">
        <f>RANK(M223,grp_予想時間算出シート_時間種別,2)</f>
        <v>66</v>
      </c>
      <c r="M223" s="84">
        <f>'予想時間算出シート'!C223+'入力シート'!D35</f>
        <v>39447.708606644585</v>
      </c>
      <c r="N223" s="118" t="s">
        <v>22</v>
      </c>
      <c r="O223" s="118" t="s">
        <v>120</v>
      </c>
      <c r="P223" s="118" t="s">
        <v>121</v>
      </c>
      <c r="Q223" s="84">
        <f>M223+G223</f>
        <v>39447.710342755694</v>
      </c>
      <c r="IR223" s="10"/>
      <c r="IS223" s="10"/>
      <c r="IT223"/>
      <c r="IU223"/>
      <c r="IV223"/>
    </row>
    <row r="224" spans="1:17" ht="12.75">
      <c r="A224" s="98"/>
      <c r="B224" s="118" t="s">
        <v>122</v>
      </c>
      <c r="C224" s="114">
        <f>I216+J216</f>
        <v>39447.05523163526</v>
      </c>
      <c r="D224" s="114"/>
      <c r="E224" s="107">
        <f>IF(AND(HOUR(C224)&gt;=2,HOUR(C224)&lt;8),1,IF(AND(HOUR(C224)&gt;=8,HOUR(C224)&lt;18),2,3))</f>
        <v>3</v>
      </c>
      <c r="F224" s="108">
        <f>IF(OR(WEEKDAY(C224)=1,WEEKDAY(C224)=7),2,1)</f>
        <v>1</v>
      </c>
      <c r="G224" s="109">
        <f>IF(E224=1,'入力シート'!D48,IF(E224=2,IF(F224=1,'入力シート'!D49,'入力シート'!D50),'入力シート'!D50))</f>
        <v>0.0010416666666666667</v>
      </c>
      <c r="I224" s="84">
        <f>C224+G224</f>
        <v>39447.05627330193</v>
      </c>
      <c r="J224" s="110">
        <f>IF(J216*0.999&lt;1,(J216+1)*0.999,J216*0.999)</f>
        <v>1.5123696975203418</v>
      </c>
      <c r="L224" s="111">
        <f>RANK(M224,grp_予想時間算出シート_時間種別,2)</f>
        <v>57</v>
      </c>
      <c r="M224" s="84">
        <f>'予想時間算出シート'!C224+'入力シート'!D36</f>
        <v>39447.05523163526</v>
      </c>
      <c r="N224" s="118" t="s">
        <v>23</v>
      </c>
      <c r="O224" s="118" t="s">
        <v>120</v>
      </c>
      <c r="P224" s="118" t="s">
        <v>123</v>
      </c>
      <c r="Q224" s="84">
        <f>M224+G224</f>
        <v>39447.05627330193</v>
      </c>
    </row>
    <row r="225" spans="1:17" ht="12.75">
      <c r="A225" s="98"/>
      <c r="B225" s="118" t="s">
        <v>124</v>
      </c>
      <c r="C225" s="114">
        <f>I217+J217</f>
        <v>39445.77994666066</v>
      </c>
      <c r="D225" s="114"/>
      <c r="E225" s="107">
        <f>IF(AND(HOUR(C225)&gt;=2,HOUR(C225)&lt;8),1,IF(AND(HOUR(C225)&gt;=8,HOUR(C225)&lt;18),2,3))</f>
        <v>3</v>
      </c>
      <c r="F225" s="108">
        <f>IF(OR(WEEKDAY(C225)=1,WEEKDAY(C225)=7),2,1)</f>
        <v>2</v>
      </c>
      <c r="G225" s="109">
        <f>IF(E225=1,'入力シート'!D48,IF(E225=2,IF(F225=1,'入力シート'!D49,'入力シート'!D50),'入力シート'!D50))</f>
        <v>0.0010416666666666667</v>
      </c>
      <c r="I225" s="84">
        <f>C225+G225</f>
        <v>39445.78098832733</v>
      </c>
      <c r="J225" s="110">
        <f>IF(J217*0.999&lt;1,(J217+1)*0.999,J217*0.999)</f>
        <v>1.0876625750875297</v>
      </c>
      <c r="L225" s="111">
        <f>RANK(M225,grp_予想時間算出シート_時間種別,2)</f>
        <v>35</v>
      </c>
      <c r="M225" s="84">
        <f>'予想時間算出シート'!C225+'入力シート'!D37</f>
        <v>39445.77994666066</v>
      </c>
      <c r="N225" s="118" t="s">
        <v>24</v>
      </c>
      <c r="O225" s="118" t="s">
        <v>120</v>
      </c>
      <c r="P225" s="118" t="s">
        <v>125</v>
      </c>
      <c r="Q225" s="84">
        <f>M225+G225</f>
        <v>39445.78098832733</v>
      </c>
    </row>
    <row r="226" spans="1:17" ht="12.75">
      <c r="A226" s="98"/>
      <c r="B226" s="118" t="s">
        <v>126</v>
      </c>
      <c r="C226" s="114">
        <f>I218+J218</f>
        <v>39446.354439838935</v>
      </c>
      <c r="D226" s="114"/>
      <c r="E226" s="107">
        <f>IF(AND(HOUR(C226)&gt;=2,HOUR(C226)&lt;8),1,IF(AND(HOUR(C226)&gt;=8,HOUR(C226)&lt;18),2,3))</f>
        <v>2</v>
      </c>
      <c r="F226" s="108">
        <f>IF(OR(WEEKDAY(C226)=1,WEEKDAY(C226)=7),2,1)</f>
        <v>2</v>
      </c>
      <c r="G226" s="109">
        <f>IF(E226=1,'入力シート'!D48,IF(E226=2,IF(F226=1,'入力シート'!D49,'入力シート'!D50),'入力シート'!D50))</f>
        <v>0.0010416666666666667</v>
      </c>
      <c r="I226" s="84">
        <f>C226+G226</f>
        <v>39446.355481505605</v>
      </c>
      <c r="J226" s="110">
        <f>IF(J218*0.999&lt;1,(J218+1)*0.999,J218*0.999)</f>
        <v>1.2792394707981547</v>
      </c>
      <c r="L226" s="111">
        <f>RANK(M226,grp_予想時間算出シート_時間種別,2)</f>
        <v>46</v>
      </c>
      <c r="M226" s="84">
        <f>'予想時間算出シート'!C226+'入力シート'!D38</f>
        <v>39446.354439838935</v>
      </c>
      <c r="N226" s="118" t="s">
        <v>26</v>
      </c>
      <c r="O226" s="118" t="s">
        <v>120</v>
      </c>
      <c r="P226" s="118" t="s">
        <v>127</v>
      </c>
      <c r="Q226" s="84">
        <f>M226+G226</f>
        <v>39446.355481505605</v>
      </c>
    </row>
    <row r="227" spans="1:17" ht="12.75">
      <c r="A227" s="98"/>
      <c r="B227" s="118" t="s">
        <v>128</v>
      </c>
      <c r="C227" s="114">
        <f>I219+J219</f>
        <v>39448.70829445698</v>
      </c>
      <c r="D227" s="114"/>
      <c r="E227" s="107">
        <f>IF(AND(HOUR(C227)&gt;=2,HOUR(C227)&lt;8),1,IF(AND(HOUR(C227)&gt;=8,HOUR(C227)&lt;18),2,3))</f>
        <v>2</v>
      </c>
      <c r="F227" s="108">
        <f>IF(OR(WEEKDAY(C227)=1,WEEKDAY(C227)=7),2,1)</f>
        <v>1</v>
      </c>
      <c r="G227" s="109">
        <f>IF(E227=1,'入力シート'!D48,IF(E227=2,IF(F227=1,'入力シート'!D49,'入力シート'!D50),'入力シート'!D50))</f>
        <v>0.001736111111111111</v>
      </c>
      <c r="I227" s="84">
        <f>C227+G227</f>
        <v>39448.71003056809</v>
      </c>
      <c r="J227" s="110">
        <f>IF(J219*0.999&lt;1,(J219+1)*0.999,J219*0.999)</f>
        <v>1.729275546735655</v>
      </c>
      <c r="L227" s="111">
        <f>RANK(M227,grp_予想時間算出シート_時間種別,2)</f>
        <v>80</v>
      </c>
      <c r="M227" s="84">
        <f>'予想時間算出シート'!C227+'入力シート'!D39</f>
        <v>39448.70829445698</v>
      </c>
      <c r="N227" s="118" t="s">
        <v>28</v>
      </c>
      <c r="O227" s="118" t="s">
        <v>120</v>
      </c>
      <c r="P227" s="118" t="s">
        <v>129</v>
      </c>
      <c r="Q227" s="84">
        <f>M227+G227</f>
        <v>39448.71003056809</v>
      </c>
    </row>
    <row r="228" spans="1:17" ht="12.75">
      <c r="A228" s="98"/>
      <c r="B228" s="118" t="s">
        <v>130</v>
      </c>
      <c r="C228" s="114">
        <f>I220+J220</f>
        <v>39447.44962968317</v>
      </c>
      <c r="D228" s="114"/>
      <c r="E228" s="107">
        <f>IF(AND(HOUR(C228)&gt;=2,HOUR(C228)&lt;8),1,IF(AND(HOUR(C228)&gt;=8,HOUR(C228)&lt;18),2,3))</f>
        <v>2</v>
      </c>
      <c r="F228" s="108">
        <f>IF(OR(WEEKDAY(C228)=1,WEEKDAY(C228)=7),2,1)</f>
        <v>1</v>
      </c>
      <c r="G228" s="109">
        <f>IF(E228=1,'入力シート'!D48,IF(E228=2,IF(F228=1,'入力シート'!D49,'入力シート'!D50),'入力シート'!D50))</f>
        <v>0.001736111111111111</v>
      </c>
      <c r="I228" s="84">
        <f>C228+G228</f>
        <v>39447.45136579428</v>
      </c>
      <c r="J228" s="110">
        <f>IF(J220*0.999&lt;1,(J220+1)*0.999,J220*0.999)</f>
        <v>1.6432263411390922</v>
      </c>
      <c r="L228" s="111">
        <f>RANK(M228,grp_予想時間算出シート_時間種別,2)</f>
        <v>61</v>
      </c>
      <c r="M228" s="84">
        <f>'予想時間算出シート'!C228+'入力シート'!D40</f>
        <v>39447.44962968317</v>
      </c>
      <c r="N228" s="118" t="s">
        <v>10</v>
      </c>
      <c r="O228" s="118" t="s">
        <v>120</v>
      </c>
      <c r="P228" s="118" t="s">
        <v>131</v>
      </c>
      <c r="Q228" s="84">
        <f>M228+G228</f>
        <v>39447.45136579428</v>
      </c>
    </row>
    <row r="229" spans="1:17" ht="12.75">
      <c r="A229" s="98"/>
      <c r="B229" s="118" t="s">
        <v>132</v>
      </c>
      <c r="C229" s="114">
        <f>I221+J221</f>
        <v>39448.13420288299</v>
      </c>
      <c r="D229" s="114"/>
      <c r="E229" s="107">
        <f>IF(AND(HOUR(C229)&gt;=2,HOUR(C229)&lt;8),1,IF(AND(HOUR(C229)&gt;=8,HOUR(C229)&lt;18),2,3))</f>
        <v>1</v>
      </c>
      <c r="F229" s="108">
        <f>IF(OR(WEEKDAY(C229)=1,WEEKDAY(C229)=7),2,1)</f>
        <v>1</v>
      </c>
      <c r="G229" s="109">
        <f>IF(E229=1,'入力シート'!D48,IF(E229=2,IF(F229=1,'入力シート'!D49,'入力シート'!D50),'入力シート'!D50))</f>
        <v>0.0020833333333333333</v>
      </c>
      <c r="I229" s="84">
        <f>C229+G229</f>
        <v>39448.13628621632</v>
      </c>
      <c r="J229" s="110">
        <f>IF(J221*0.999&lt;1,(J221+1)*0.999,J221*0.999)</f>
        <v>1.8707301591429764</v>
      </c>
      <c r="L229" s="111">
        <f>RANK(M229,grp_予想時間算出シート_時間種別,2)</f>
        <v>71</v>
      </c>
      <c r="M229" s="84">
        <f>'予想時間算出シート'!C229+'入力シート'!D41</f>
        <v>39448.13420288299</v>
      </c>
      <c r="N229" s="118" t="s">
        <v>31</v>
      </c>
      <c r="O229" s="118" t="s">
        <v>120</v>
      </c>
      <c r="P229" s="118" t="s">
        <v>133</v>
      </c>
      <c r="Q229" s="84">
        <f>M229+G229</f>
        <v>39448.13628621632</v>
      </c>
    </row>
    <row r="230" spans="1:256" s="10" customFormat="1" ht="12.75">
      <c r="A230" s="98"/>
      <c r="B230" s="119" t="s">
        <v>134</v>
      </c>
      <c r="C230" s="100">
        <f>I222+J222</f>
        <v>39448.15825891508</v>
      </c>
      <c r="D230" s="100"/>
      <c r="E230" s="101">
        <f>IF(AND(HOUR(C230)&gt;=2,HOUR(C230)&lt;8),1,IF(AND(HOUR(C230)&gt;=8,HOUR(C230)&lt;18),2,3))</f>
        <v>1</v>
      </c>
      <c r="F230" s="102">
        <f>IF(OR(WEEKDAY(C230)=1,WEEKDAY(C230)=7),2,1)</f>
        <v>1</v>
      </c>
      <c r="G230" s="103">
        <f>IF(E230=1,'入力シート'!D48,IF(E230=2,IF(F230=1,'入力シート'!D49,'入力シート'!D50),'入力シート'!D50))</f>
        <v>0.0020833333333333333</v>
      </c>
      <c r="H230" s="104"/>
      <c r="I230" s="100">
        <f>C230+G230</f>
        <v>39448.16034224841</v>
      </c>
      <c r="J230" s="105">
        <f>IF(J222*0.999&lt;1,(J222+1)*0.999,J222*0.999)</f>
        <v>1.8787328044997722</v>
      </c>
      <c r="K230" s="104"/>
      <c r="L230" s="97">
        <f>RANK(M230,grp_予想時間算出シート_時間種別,2)</f>
        <v>73</v>
      </c>
      <c r="M230" s="100">
        <f>'予想時間算出シート'!C230+'入力シート'!D42</f>
        <v>39448.15825891508</v>
      </c>
      <c r="N230" s="119" t="s">
        <v>33</v>
      </c>
      <c r="O230" s="119" t="s">
        <v>120</v>
      </c>
      <c r="P230" s="119" t="s">
        <v>135</v>
      </c>
      <c r="Q230" s="100">
        <f>M230+G230</f>
        <v>39448.16034224841</v>
      </c>
      <c r="IT230"/>
      <c r="IU230"/>
      <c r="IV230"/>
    </row>
    <row r="231" spans="1:256" s="9" customFormat="1" ht="12.75">
      <c r="A231" s="98" t="s">
        <v>73</v>
      </c>
      <c r="B231" s="118" t="s">
        <v>119</v>
      </c>
      <c r="C231" s="84">
        <f>I223+J223</f>
        <v>39449.43972215691</v>
      </c>
      <c r="D231" s="84"/>
      <c r="E231" s="107">
        <f>IF(AND(HOUR(C231)&gt;=2,HOUR(C231)&lt;8),1,IF(AND(HOUR(C231)&gt;=8,HOUR(C231)&lt;18),2,3))</f>
        <v>2</v>
      </c>
      <c r="F231" s="108">
        <f>IF(OR(WEEKDAY(C231)=1,WEEKDAY(C231)=7),2,1)</f>
        <v>1</v>
      </c>
      <c r="G231" s="109">
        <f>IF(E231=1,'入力シート'!D48,IF(E231=2,IF(F231=1,'入力シート'!D49,'入力シート'!D50),'入力シート'!D50))</f>
        <v>0.001736111111111111</v>
      </c>
      <c r="H231" s="10"/>
      <c r="I231" s="84">
        <f>C231+G231</f>
        <v>39449.44145826802</v>
      </c>
      <c r="J231" s="110">
        <f>IF(J223*0.999&lt;1,(J223+1)*0.999,J223*0.999)</f>
        <v>1.7276500218135025</v>
      </c>
      <c r="L231" s="111">
        <f>RANK(M231,grp_予想時間算出シート_時間種別,2)</f>
        <v>92</v>
      </c>
      <c r="M231" s="84">
        <f>'予想時間算出シート'!C231+'入力シート'!D35</f>
        <v>39449.43972215691</v>
      </c>
      <c r="N231" s="118" t="s">
        <v>22</v>
      </c>
      <c r="O231" s="118" t="s">
        <v>120</v>
      </c>
      <c r="P231" s="118" t="s">
        <v>121</v>
      </c>
      <c r="Q231" s="84">
        <f>M231+G231</f>
        <v>39449.44145826802</v>
      </c>
      <c r="IR231" s="10"/>
      <c r="IS231" s="10"/>
      <c r="IT231"/>
      <c r="IU231"/>
      <c r="IV231"/>
    </row>
    <row r="232" spans="1:17" ht="12.75">
      <c r="A232" s="98"/>
      <c r="B232" s="118" t="s">
        <v>122</v>
      </c>
      <c r="C232" s="114">
        <f>I224+J224</f>
        <v>39448.56864299945</v>
      </c>
      <c r="D232" s="114"/>
      <c r="E232" s="107">
        <f>IF(AND(HOUR(C232)&gt;=2,HOUR(C232)&lt;8),1,IF(AND(HOUR(C232)&gt;=8,HOUR(C232)&lt;18),2,3))</f>
        <v>2</v>
      </c>
      <c r="F232" s="108">
        <f>IF(OR(WEEKDAY(C232)=1,WEEKDAY(C232)=7),2,1)</f>
        <v>1</v>
      </c>
      <c r="G232" s="109">
        <f>IF(E232=1,'入力シート'!D48,IF(E232=2,IF(F232=1,'入力シート'!D49,'入力シート'!D50),'入力シート'!D50))</f>
        <v>0.001736111111111111</v>
      </c>
      <c r="I232" s="84">
        <f>C232+G232</f>
        <v>39448.57037911056</v>
      </c>
      <c r="J232" s="110">
        <f>IF(J224*0.999&lt;1,(J224+1)*0.999,J224*0.999)</f>
        <v>1.5108573278228214</v>
      </c>
      <c r="L232" s="111">
        <f>RANK(M232,grp_予想時間算出シート_時間種別,2)</f>
        <v>77</v>
      </c>
      <c r="M232" s="84">
        <f>'予想時間算出シート'!C232+'入力シート'!D36</f>
        <v>39448.56864299945</v>
      </c>
      <c r="N232" s="118" t="s">
        <v>23</v>
      </c>
      <c r="O232" s="118" t="s">
        <v>120</v>
      </c>
      <c r="P232" s="118" t="s">
        <v>123</v>
      </c>
      <c r="Q232" s="84">
        <f>M232+G232</f>
        <v>39448.57037911056</v>
      </c>
    </row>
    <row r="233" spans="1:17" ht="12.75">
      <c r="A233" s="98"/>
      <c r="B233" s="118" t="s">
        <v>124</v>
      </c>
      <c r="C233" s="114">
        <f>I225+J225</f>
        <v>39446.86865090242</v>
      </c>
      <c r="D233" s="114"/>
      <c r="E233" s="107">
        <f>IF(AND(HOUR(C233)&gt;=2,HOUR(C233)&lt;8),1,IF(AND(HOUR(C233)&gt;=8,HOUR(C233)&lt;18),2,3))</f>
        <v>3</v>
      </c>
      <c r="F233" s="108">
        <f>IF(OR(WEEKDAY(C233)=1,WEEKDAY(C233)=7),2,1)</f>
        <v>2</v>
      </c>
      <c r="G233" s="109">
        <f>IF(E233=1,'入力シート'!D48,IF(E233=2,IF(F233=1,'入力シート'!D49,'入力シート'!D50),'入力シート'!D50))</f>
        <v>0.0010416666666666667</v>
      </c>
      <c r="I233" s="84">
        <f>C233+G233</f>
        <v>39446.86969256909</v>
      </c>
      <c r="J233" s="110">
        <f>IF(J225*0.999&lt;1,(J225+1)*0.999,J225*0.999)</f>
        <v>1.0865749125124422</v>
      </c>
      <c r="L233" s="111">
        <f>RANK(M233,grp_予想時間算出シート_時間種別,2)</f>
        <v>53</v>
      </c>
      <c r="M233" s="84">
        <f>'予想時間算出シート'!C233+'入力シート'!D37</f>
        <v>39446.86865090242</v>
      </c>
      <c r="N233" s="118" t="s">
        <v>24</v>
      </c>
      <c r="O233" s="118" t="s">
        <v>120</v>
      </c>
      <c r="P233" s="118" t="s">
        <v>125</v>
      </c>
      <c r="Q233" s="84">
        <f>M233+G233</f>
        <v>39446.86969256909</v>
      </c>
    </row>
    <row r="234" spans="1:17" ht="12.75">
      <c r="A234" s="98"/>
      <c r="B234" s="118" t="s">
        <v>126</v>
      </c>
      <c r="C234" s="114">
        <f>I226+J226</f>
        <v>39447.634720976406</v>
      </c>
      <c r="D234" s="114"/>
      <c r="E234" s="107">
        <f>IF(AND(HOUR(C234)&gt;=2,HOUR(C234)&lt;8),1,IF(AND(HOUR(C234)&gt;=8,HOUR(C234)&lt;18),2,3))</f>
        <v>2</v>
      </c>
      <c r="F234" s="108">
        <f>IF(OR(WEEKDAY(C234)=1,WEEKDAY(C234)=7),2,1)</f>
        <v>1</v>
      </c>
      <c r="G234" s="109">
        <f>IF(E234=1,'入力シート'!D48,IF(E234=2,IF(F234=1,'入力シート'!D49,'入力シート'!D50),'入力シート'!D50))</f>
        <v>0.001736111111111111</v>
      </c>
      <c r="I234" s="84">
        <f>C234+G234</f>
        <v>39447.636457087516</v>
      </c>
      <c r="J234" s="110">
        <f>IF(J226*0.999&lt;1,(J226+1)*0.999,J226*0.999)</f>
        <v>1.2779602313273566</v>
      </c>
      <c r="L234" s="111">
        <f>RANK(M234,grp_予想時間算出シート_時間種別,2)</f>
        <v>63</v>
      </c>
      <c r="M234" s="84">
        <f>'予想時間算出シート'!C234+'入力シート'!D38</f>
        <v>39447.634720976406</v>
      </c>
      <c r="N234" s="118" t="s">
        <v>26</v>
      </c>
      <c r="O234" s="118" t="s">
        <v>120</v>
      </c>
      <c r="P234" s="118" t="s">
        <v>127</v>
      </c>
      <c r="Q234" s="84">
        <f>M234+G234</f>
        <v>39447.636457087516</v>
      </c>
    </row>
    <row r="235" spans="1:17" ht="12.75">
      <c r="A235" s="98"/>
      <c r="B235" s="118" t="s">
        <v>128</v>
      </c>
      <c r="C235" s="114">
        <f>I227+J227</f>
        <v>39450.43930611482</v>
      </c>
      <c r="D235" s="114"/>
      <c r="E235" s="107">
        <f>IF(AND(HOUR(C235)&gt;=2,HOUR(C235)&lt;8),1,IF(AND(HOUR(C235)&gt;=8,HOUR(C235)&lt;18),2,3))</f>
        <v>2</v>
      </c>
      <c r="F235" s="108">
        <f>IF(OR(WEEKDAY(C235)=1,WEEKDAY(C235)=7),2,1)</f>
        <v>1</v>
      </c>
      <c r="G235" s="109">
        <f>IF(E235=1,'入力シート'!D48,IF(E235=2,IF(F235=1,'入力シート'!D49,'入力シート'!D50),'入力シート'!D50))</f>
        <v>0.001736111111111111</v>
      </c>
      <c r="I235" s="84">
        <f>C235+G235</f>
        <v>39450.44104222593</v>
      </c>
      <c r="J235" s="110">
        <f>IF(J227*0.999&lt;1,(J227+1)*0.999,J227*0.999)</f>
        <v>1.7275462711889193</v>
      </c>
      <c r="L235" s="111">
        <f>RANK(M235,grp_予想時間算出シート_時間種別,2)</f>
        <v>109</v>
      </c>
      <c r="M235" s="84">
        <f>'予想時間算出シート'!C235+'入力シート'!D39</f>
        <v>39450.43930611482</v>
      </c>
      <c r="N235" s="118" t="s">
        <v>28</v>
      </c>
      <c r="O235" s="118" t="s">
        <v>120</v>
      </c>
      <c r="P235" s="118" t="s">
        <v>129</v>
      </c>
      <c r="Q235" s="84">
        <f>M235+G235</f>
        <v>39450.44104222593</v>
      </c>
    </row>
    <row r="236" spans="1:17" ht="12.75">
      <c r="A236" s="98"/>
      <c r="B236" s="118" t="s">
        <v>130</v>
      </c>
      <c r="C236" s="114">
        <f>I228+J228</f>
        <v>39449.09459213542</v>
      </c>
      <c r="D236" s="114"/>
      <c r="E236" s="107">
        <f>IF(AND(HOUR(C236)&gt;=2,HOUR(C236)&lt;8),1,IF(AND(HOUR(C236)&gt;=8,HOUR(C236)&lt;18),2,3))</f>
        <v>1</v>
      </c>
      <c r="F236" s="108">
        <f>IF(OR(WEEKDAY(C236)=1,WEEKDAY(C236)=7),2,1)</f>
        <v>1</v>
      </c>
      <c r="G236" s="109">
        <f>IF(E236=1,'入力シート'!D48,IF(E236=2,IF(F236=1,'入力シート'!D49,'入力シート'!D50),'入力シート'!D50))</f>
        <v>0.0020833333333333333</v>
      </c>
      <c r="I236" s="84">
        <f>C236+G236</f>
        <v>39449.096675468754</v>
      </c>
      <c r="J236" s="110">
        <f>IF(J228*0.999&lt;1,(J228+1)*0.999,J228*0.999)</f>
        <v>1.6415831147979532</v>
      </c>
      <c r="L236" s="111">
        <f>RANK(M236,grp_予想時間算出シート_時間種別,2)</f>
        <v>90</v>
      </c>
      <c r="M236" s="84">
        <f>'予想時間算出シート'!C236+'入力シート'!D40</f>
        <v>39449.09459213542</v>
      </c>
      <c r="N236" s="118" t="s">
        <v>10</v>
      </c>
      <c r="O236" s="118" t="s">
        <v>120</v>
      </c>
      <c r="P236" s="118" t="s">
        <v>131</v>
      </c>
      <c r="Q236" s="84">
        <f>M236+G236</f>
        <v>39449.096675468754</v>
      </c>
    </row>
    <row r="237" spans="1:17" ht="12.75">
      <c r="A237" s="98"/>
      <c r="B237" s="118" t="s">
        <v>132</v>
      </c>
      <c r="C237" s="114">
        <f>I229+J229</f>
        <v>39450.007016375464</v>
      </c>
      <c r="D237" s="114"/>
      <c r="E237" s="107">
        <f>IF(AND(HOUR(C237)&gt;=2,HOUR(C237)&lt;8),1,IF(AND(HOUR(C237)&gt;=8,HOUR(C237)&lt;18),2,3))</f>
        <v>3</v>
      </c>
      <c r="F237" s="108">
        <f>IF(OR(WEEKDAY(C237)=1,WEEKDAY(C237)=7),2,1)</f>
        <v>1</v>
      </c>
      <c r="G237" s="109">
        <f>IF(E237=1,'入力シート'!D48,IF(E237=2,IF(F237=1,'入力シート'!D49,'入力シート'!D50),'入力シート'!D50))</f>
        <v>0.0010416666666666667</v>
      </c>
      <c r="I237" s="84">
        <f>C237+G237</f>
        <v>39450.008058042135</v>
      </c>
      <c r="J237" s="110">
        <f>IF(J229*0.999&lt;1,(J229+1)*0.999,J229*0.999)</f>
        <v>1.8688594289838334</v>
      </c>
      <c r="L237" s="111">
        <f>RANK(M237,grp_予想時間算出シート_時間種別,2)</f>
        <v>97</v>
      </c>
      <c r="M237" s="84">
        <f>'予想時間算出シート'!C237+'入力シート'!D41</f>
        <v>39450.007016375464</v>
      </c>
      <c r="N237" s="118" t="s">
        <v>31</v>
      </c>
      <c r="O237" s="118" t="s">
        <v>120</v>
      </c>
      <c r="P237" s="118" t="s">
        <v>133</v>
      </c>
      <c r="Q237" s="84">
        <f>M237+G237</f>
        <v>39450.008058042135</v>
      </c>
    </row>
    <row r="238" spans="1:256" s="10" customFormat="1" ht="12.75">
      <c r="A238" s="98"/>
      <c r="B238" s="119" t="s">
        <v>134</v>
      </c>
      <c r="C238" s="100">
        <f>I230+J230</f>
        <v>39450.03907505291</v>
      </c>
      <c r="D238" s="100"/>
      <c r="E238" s="101">
        <f>IF(AND(HOUR(C238)&gt;=2,HOUR(C238)&lt;8),1,IF(AND(HOUR(C238)&gt;=8,HOUR(C238)&lt;18),2,3))</f>
        <v>3</v>
      </c>
      <c r="F238" s="102">
        <f>IF(OR(WEEKDAY(C238)=1,WEEKDAY(C238)=7),2,1)</f>
        <v>1</v>
      </c>
      <c r="G238" s="103">
        <f>IF(E238=1,'入力シート'!D48,IF(E238=2,IF(F238=1,'入力シート'!D49,'入力シート'!D50),'入力シート'!D50))</f>
        <v>0.0010416666666666667</v>
      </c>
      <c r="H238" s="104"/>
      <c r="I238" s="100">
        <f>C238+G238</f>
        <v>39450.04011671958</v>
      </c>
      <c r="J238" s="105">
        <f>IF(J230*0.999&lt;1,(J230+1)*0.999,J230*0.999)</f>
        <v>1.8768540716952724</v>
      </c>
      <c r="K238" s="104"/>
      <c r="L238" s="97">
        <f>RANK(M238,grp_予想時間算出シート_時間種別,2)</f>
        <v>99</v>
      </c>
      <c r="M238" s="100">
        <f>'予想時間算出シート'!C238+'入力シート'!D42</f>
        <v>39450.03907505291</v>
      </c>
      <c r="N238" s="119" t="s">
        <v>33</v>
      </c>
      <c r="O238" s="119" t="s">
        <v>120</v>
      </c>
      <c r="P238" s="119" t="s">
        <v>135</v>
      </c>
      <c r="Q238" s="100">
        <f>M238+G238</f>
        <v>39450.04011671958</v>
      </c>
      <c r="IT238"/>
      <c r="IU238"/>
      <c r="IV238"/>
    </row>
    <row r="239" spans="1:256" s="9" customFormat="1" ht="12.75">
      <c r="A239" s="98" t="s">
        <v>74</v>
      </c>
      <c r="B239" s="118" t="s">
        <v>119</v>
      </c>
      <c r="C239" s="84">
        <f>I231+J231</f>
        <v>39451.16910828983</v>
      </c>
      <c r="D239" s="84"/>
      <c r="E239" s="107">
        <f>IF(AND(HOUR(C239)&gt;=2,HOUR(C239)&lt;8),1,IF(AND(HOUR(C239)&gt;=8,HOUR(C239)&lt;18),2,3))</f>
        <v>1</v>
      </c>
      <c r="F239" s="108">
        <f>IF(OR(WEEKDAY(C239)=1,WEEKDAY(C239)=7),2,1)</f>
        <v>1</v>
      </c>
      <c r="G239" s="109">
        <f>IF(E239=1,'入力シート'!D48,IF(E239=2,IF(F239=1,'入力シート'!D49,'入力シート'!D50),'入力シート'!D50))</f>
        <v>0.0020833333333333333</v>
      </c>
      <c r="H239" s="10"/>
      <c r="I239" s="84">
        <f>C239+G239</f>
        <v>39451.171191623165</v>
      </c>
      <c r="J239" s="110">
        <f>IF(J231*0.999&lt;1,(J231+1)*0.999,J231*0.999)</f>
        <v>1.725922371791689</v>
      </c>
      <c r="L239" s="111">
        <f>RANK(M239,grp_予想時間算出シート_時間種別,2)</f>
        <v>117</v>
      </c>
      <c r="M239" s="84">
        <f>'予想時間算出シート'!C239+'入力シート'!D35</f>
        <v>39451.16910828983</v>
      </c>
      <c r="N239" s="118" t="s">
        <v>22</v>
      </c>
      <c r="O239" s="118" t="s">
        <v>120</v>
      </c>
      <c r="P239" s="118" t="s">
        <v>121</v>
      </c>
      <c r="Q239" s="84">
        <f>M239+G239</f>
        <v>39451.171191623165</v>
      </c>
      <c r="IR239" s="10"/>
      <c r="IS239" s="10"/>
      <c r="IT239"/>
      <c r="IU239"/>
      <c r="IV239"/>
    </row>
    <row r="240" spans="1:17" ht="12.75">
      <c r="A240" s="98"/>
      <c r="B240" s="118" t="s">
        <v>122</v>
      </c>
      <c r="C240" s="114">
        <f>I232+J232</f>
        <v>39450.08123643838</v>
      </c>
      <c r="D240" s="114"/>
      <c r="E240" s="107">
        <f>IF(AND(HOUR(C240)&gt;=2,HOUR(C240)&lt;8),1,IF(AND(HOUR(C240)&gt;=8,HOUR(C240)&lt;18),2,3))</f>
        <v>3</v>
      </c>
      <c r="F240" s="108">
        <f>IF(OR(WEEKDAY(C240)=1,WEEKDAY(C240)=7),2,1)</f>
        <v>1</v>
      </c>
      <c r="G240" s="109">
        <f>IF(E240=1,'入力シート'!D48,IF(E240=2,IF(F240=1,'入力シート'!D49,'入力シート'!D50),'入力シート'!D50))</f>
        <v>0.0010416666666666667</v>
      </c>
      <c r="I240" s="84">
        <f>C240+G240</f>
        <v>39450.08227810505</v>
      </c>
      <c r="J240" s="110">
        <f>IF(J232*0.999&lt;1,(J232+1)*0.999,J232*0.999)</f>
        <v>1.5093464704949986</v>
      </c>
      <c r="L240" s="111">
        <f>RANK(M240,grp_予想時間算出シート_時間種別,2)</f>
        <v>102</v>
      </c>
      <c r="M240" s="84">
        <f>'予想時間算出シート'!C240+'入力シート'!D36</f>
        <v>39450.08123643838</v>
      </c>
      <c r="N240" s="118" t="s">
        <v>23</v>
      </c>
      <c r="O240" s="118" t="s">
        <v>120</v>
      </c>
      <c r="P240" s="118" t="s">
        <v>123</v>
      </c>
      <c r="Q240" s="84">
        <f>M240+G240</f>
        <v>39450.08227810505</v>
      </c>
    </row>
    <row r="241" spans="1:17" ht="12.75">
      <c r="A241" s="98"/>
      <c r="B241" s="118" t="s">
        <v>124</v>
      </c>
      <c r="C241" s="114">
        <f>I233+J233</f>
        <v>39447.956267481604</v>
      </c>
      <c r="D241" s="114"/>
      <c r="E241" s="107">
        <f>IF(AND(HOUR(C241)&gt;=2,HOUR(C241)&lt;8),1,IF(AND(HOUR(C241)&gt;=8,HOUR(C241)&lt;18),2,3))</f>
        <v>3</v>
      </c>
      <c r="F241" s="108">
        <f>IF(OR(WEEKDAY(C241)=1,WEEKDAY(C241)=7),2,1)</f>
        <v>1</v>
      </c>
      <c r="G241" s="109">
        <f>IF(E241=1,'入力シート'!D48,IF(E241=2,IF(F241=1,'入力シート'!D49,'入力シート'!D50),'入力シート'!D50))</f>
        <v>0.0010416666666666667</v>
      </c>
      <c r="I241" s="84">
        <f>C241+G241</f>
        <v>39447.957309148274</v>
      </c>
      <c r="J241" s="110">
        <f>IF(J233*0.999&lt;1,(J233+1)*0.999,J233*0.999)</f>
        <v>1.0854883375999298</v>
      </c>
      <c r="L241" s="111">
        <f>RANK(M241,grp_予想時間算出シート_時間種別,2)</f>
        <v>69</v>
      </c>
      <c r="M241" s="84">
        <f>'予想時間算出シート'!C241+'入力シート'!D37</f>
        <v>39447.956267481604</v>
      </c>
      <c r="N241" s="118" t="s">
        <v>24</v>
      </c>
      <c r="O241" s="118" t="s">
        <v>120</v>
      </c>
      <c r="P241" s="118" t="s">
        <v>125</v>
      </c>
      <c r="Q241" s="84">
        <f>M241+G241</f>
        <v>39447.957309148274</v>
      </c>
    </row>
    <row r="242" spans="1:17" ht="12.75">
      <c r="A242" s="98"/>
      <c r="B242" s="118" t="s">
        <v>126</v>
      </c>
      <c r="C242" s="114">
        <f>I234+J234</f>
        <v>39448.91441731884</v>
      </c>
      <c r="D242" s="114"/>
      <c r="E242" s="107">
        <f>IF(AND(HOUR(C242)&gt;=2,HOUR(C242)&lt;8),1,IF(AND(HOUR(C242)&gt;=8,HOUR(C242)&lt;18),2,3))</f>
        <v>3</v>
      </c>
      <c r="F242" s="108">
        <f>IF(OR(WEEKDAY(C242)=1,WEEKDAY(C242)=7),2,1)</f>
        <v>1</v>
      </c>
      <c r="G242" s="109">
        <f>IF(E242=1,'入力シート'!D48,IF(E242=2,IF(F242=1,'入力シート'!D49,'入力シート'!D50),'入力シート'!D50))</f>
        <v>0.0010416666666666667</v>
      </c>
      <c r="I242" s="84">
        <f>C242+G242</f>
        <v>39448.91545898551</v>
      </c>
      <c r="J242" s="110">
        <f>IF(J234*0.999&lt;1,(J234+1)*0.999,J234*0.999)</f>
        <v>1.2766822710960293</v>
      </c>
      <c r="L242" s="111">
        <f>RANK(M242,grp_予想時間算出シート_時間種別,2)</f>
        <v>83</v>
      </c>
      <c r="M242" s="84">
        <f>'予想時間算出シート'!C242+'入力シート'!D38</f>
        <v>39448.91441731884</v>
      </c>
      <c r="N242" s="118" t="s">
        <v>26</v>
      </c>
      <c r="O242" s="118" t="s">
        <v>120</v>
      </c>
      <c r="P242" s="118" t="s">
        <v>127</v>
      </c>
      <c r="Q242" s="84">
        <f>M242+G242</f>
        <v>39448.91545898551</v>
      </c>
    </row>
    <row r="243" spans="1:17" ht="12.75">
      <c r="A243" s="98"/>
      <c r="B243" s="118" t="s">
        <v>128</v>
      </c>
      <c r="C243" s="114">
        <f>I235+J235</f>
        <v>39452.16858849712</v>
      </c>
      <c r="D243" s="114"/>
      <c r="E243" s="107">
        <f>IF(AND(HOUR(C243)&gt;=2,HOUR(C243)&lt;8),1,IF(AND(HOUR(C243)&gt;=8,HOUR(C243)&lt;18),2,3))</f>
        <v>1</v>
      </c>
      <c r="F243" s="108">
        <f>IF(OR(WEEKDAY(C243)=1,WEEKDAY(C243)=7),2,1)</f>
        <v>2</v>
      </c>
      <c r="G243" s="109">
        <f>IF(E243=1,'入力シート'!D48,IF(E243=2,IF(F243=1,'入力シート'!D49,'入力シート'!D50),'入力シート'!D50))</f>
        <v>0.0020833333333333333</v>
      </c>
      <c r="I243" s="84">
        <f>C243+G243</f>
        <v>39452.170671830456</v>
      </c>
      <c r="J243" s="110">
        <f>IF(J235*0.999&lt;1,(J235+1)*0.999,J235*0.999)</f>
        <v>1.7258187249177304</v>
      </c>
      <c r="L243" s="111">
        <f>RANK(M243,grp_予想時間算出シート_時間種別,2)</f>
        <v>135</v>
      </c>
      <c r="M243" s="84">
        <f>'予想時間算出シート'!C243+'入力シート'!D39</f>
        <v>39452.16858849712</v>
      </c>
      <c r="N243" s="118" t="s">
        <v>28</v>
      </c>
      <c r="O243" s="118" t="s">
        <v>120</v>
      </c>
      <c r="P243" s="118" t="s">
        <v>129</v>
      </c>
      <c r="Q243" s="84">
        <f>M243+G243</f>
        <v>39452.170671830456</v>
      </c>
    </row>
    <row r="244" spans="1:17" ht="12.75">
      <c r="A244" s="98"/>
      <c r="B244" s="118" t="s">
        <v>130</v>
      </c>
      <c r="C244" s="114">
        <f>I236+J236</f>
        <v>39450.73825858355</v>
      </c>
      <c r="D244" s="114"/>
      <c r="E244" s="107">
        <f>IF(AND(HOUR(C244)&gt;=2,HOUR(C244)&lt;8),1,IF(AND(HOUR(C244)&gt;=8,HOUR(C244)&lt;18),2,3))</f>
        <v>2</v>
      </c>
      <c r="F244" s="108">
        <f>IF(OR(WEEKDAY(C244)=1,WEEKDAY(C244)=7),2,1)</f>
        <v>1</v>
      </c>
      <c r="G244" s="109">
        <f>IF(E244=1,'入力シート'!D48,IF(E244=2,IF(F244=1,'入力シート'!D49,'入力シート'!D50),'入力シート'!D50))</f>
        <v>0.001736111111111111</v>
      </c>
      <c r="I244" s="84">
        <f>C244+G244</f>
        <v>39450.73999469466</v>
      </c>
      <c r="J244" s="110">
        <f>IF(J236*0.999&lt;1,(J236+1)*0.999,J236*0.999)</f>
        <v>1.6399415316831552</v>
      </c>
      <c r="L244" s="111">
        <f>RANK(M244,grp_予想時間算出シート_時間種別,2)</f>
        <v>113</v>
      </c>
      <c r="M244" s="84">
        <f>'予想時間算出シート'!C244+'入力シート'!D40</f>
        <v>39450.73825858355</v>
      </c>
      <c r="N244" s="118" t="s">
        <v>10</v>
      </c>
      <c r="O244" s="118" t="s">
        <v>120</v>
      </c>
      <c r="P244" s="118" t="s">
        <v>131</v>
      </c>
      <c r="Q244" s="84">
        <f>M244+G244</f>
        <v>39450.73999469466</v>
      </c>
    </row>
    <row r="245" spans="1:17" ht="12.75">
      <c r="A245" s="98"/>
      <c r="B245" s="118" t="s">
        <v>132</v>
      </c>
      <c r="C245" s="114">
        <f>I237+J237</f>
        <v>39451.87691747112</v>
      </c>
      <c r="D245" s="114"/>
      <c r="E245" s="107">
        <f>IF(AND(HOUR(C245)&gt;=2,HOUR(C245)&lt;8),1,IF(AND(HOUR(C245)&gt;=8,HOUR(C245)&lt;18),2,3))</f>
        <v>3</v>
      </c>
      <c r="F245" s="108">
        <f>IF(OR(WEEKDAY(C245)=1,WEEKDAY(C245)=7),2,1)</f>
        <v>1</v>
      </c>
      <c r="G245" s="109">
        <f>IF(E245=1,'入力シート'!D48,IF(E245=2,IF(F245=1,'入力シート'!D49,'入力シート'!D50),'入力シート'!D50))</f>
        <v>0.0010416666666666667</v>
      </c>
      <c r="I245" s="84">
        <f>C245+G245</f>
        <v>39451.87795913779</v>
      </c>
      <c r="J245" s="110">
        <f>IF(J237*0.999&lt;1,(J237+1)*0.999,J237*0.999)</f>
        <v>1.8669905695548497</v>
      </c>
      <c r="L245" s="111">
        <f>RANK(M245,grp_予想時間算出シート_時間種別,2)</f>
        <v>130</v>
      </c>
      <c r="M245" s="84">
        <f>'予想時間算出シート'!C245+'入力シート'!D41</f>
        <v>39451.87691747112</v>
      </c>
      <c r="N245" s="118" t="s">
        <v>31</v>
      </c>
      <c r="O245" s="118" t="s">
        <v>120</v>
      </c>
      <c r="P245" s="118" t="s">
        <v>133</v>
      </c>
      <c r="Q245" s="84">
        <f>M245+G245</f>
        <v>39451.87795913779</v>
      </c>
    </row>
    <row r="246" spans="1:256" s="10" customFormat="1" ht="12.75">
      <c r="A246" s="98"/>
      <c r="B246" s="119" t="s">
        <v>134</v>
      </c>
      <c r="C246" s="100">
        <f>I238+J238</f>
        <v>39451.91697079127</v>
      </c>
      <c r="D246" s="100"/>
      <c r="E246" s="101">
        <f>IF(AND(HOUR(C246)&gt;=2,HOUR(C246)&lt;8),1,IF(AND(HOUR(C246)&gt;=8,HOUR(C246)&lt;18),2,3))</f>
        <v>3</v>
      </c>
      <c r="F246" s="102">
        <f>IF(OR(WEEKDAY(C246)=1,WEEKDAY(C246)=7),2,1)</f>
        <v>1</v>
      </c>
      <c r="G246" s="103">
        <f>IF(E246=1,'入力シート'!D48,IF(E246=2,IF(F246=1,'入力シート'!D49,'入力シート'!D50),'入力シート'!D50))</f>
        <v>0.0010416666666666667</v>
      </c>
      <c r="H246" s="104"/>
      <c r="I246" s="100">
        <f>C246+G246</f>
        <v>39451.91801245794</v>
      </c>
      <c r="J246" s="105">
        <f>IF(J238*0.999&lt;1,(J238+1)*0.999,J238*0.999)</f>
        <v>1.874977217623577</v>
      </c>
      <c r="K246" s="104"/>
      <c r="L246" s="97">
        <f>RANK(M246,grp_予想時間算出シート_時間種別,2)</f>
        <v>132</v>
      </c>
      <c r="M246" s="100">
        <f>'予想時間算出シート'!C246+'入力シート'!D42</f>
        <v>39451.91697079127</v>
      </c>
      <c r="N246" s="119" t="s">
        <v>33</v>
      </c>
      <c r="O246" s="119" t="s">
        <v>120</v>
      </c>
      <c r="P246" s="119" t="s">
        <v>135</v>
      </c>
      <c r="Q246" s="100">
        <f>M246+G246</f>
        <v>39451.91801245794</v>
      </c>
      <c r="IT246"/>
      <c r="IU246"/>
      <c r="IV246"/>
    </row>
    <row r="247" spans="1:256" s="9" customFormat="1" ht="12.75">
      <c r="A247" s="98" t="s">
        <v>93</v>
      </c>
      <c r="B247" s="118" t="s">
        <v>119</v>
      </c>
      <c r="C247" s="84">
        <f>I239+J239</f>
        <v>39452.89711399496</v>
      </c>
      <c r="D247" s="84"/>
      <c r="E247" s="107">
        <f>IF(AND(HOUR(C247)&gt;=2,HOUR(C247)&lt;8),1,IF(AND(HOUR(C247)&gt;=8,HOUR(C247)&lt;18),2,3))</f>
        <v>3</v>
      </c>
      <c r="F247" s="108">
        <f>IF(OR(WEEKDAY(C247)=1,WEEKDAY(C247)=7),2,1)</f>
        <v>2</v>
      </c>
      <c r="G247" s="109">
        <f>IF(E247=1,'入力シート'!D48,IF(E247=2,IF(F247=1,'入力シート'!D49,'入力シート'!D50),'入力シート'!D50))</f>
        <v>0.0010416666666666667</v>
      </c>
      <c r="H247" s="10"/>
      <c r="I247" s="84">
        <f>C247+G247</f>
        <v>39452.89815566163</v>
      </c>
      <c r="J247" s="110">
        <f>IF(J239*0.999&lt;1,(J239+1)*0.999,J239*0.999)</f>
        <v>1.7241964494198974</v>
      </c>
      <c r="L247" s="111">
        <f>RANK(M247,grp_予想時間算出シート_時間種別,2)</f>
        <v>144</v>
      </c>
      <c r="M247" s="84">
        <f>'予想時間算出シート'!C247+'入力シート'!D35</f>
        <v>39452.89711399496</v>
      </c>
      <c r="N247" s="118" t="s">
        <v>22</v>
      </c>
      <c r="O247" s="118" t="s">
        <v>120</v>
      </c>
      <c r="P247" s="118" t="s">
        <v>121</v>
      </c>
      <c r="Q247" s="84">
        <f>M247+G247</f>
        <v>39452.89815566163</v>
      </c>
      <c r="IR247" s="10"/>
      <c r="IS247" s="10"/>
      <c r="IT247"/>
      <c r="IU247"/>
      <c r="IV247"/>
    </row>
    <row r="248" spans="1:17" ht="12.75">
      <c r="A248" s="98"/>
      <c r="B248" s="118" t="s">
        <v>122</v>
      </c>
      <c r="C248" s="84">
        <f>I240+J240</f>
        <v>39451.59162457554</v>
      </c>
      <c r="D248" s="84"/>
      <c r="E248" s="107">
        <f>IF(AND(HOUR(C248)&gt;=2,HOUR(C248)&lt;8),1,IF(AND(HOUR(C248)&gt;=8,HOUR(C248)&lt;18),2,3))</f>
        <v>2</v>
      </c>
      <c r="F248" s="108">
        <f>IF(OR(WEEKDAY(C248)=1,WEEKDAY(C248)=7),2,1)</f>
        <v>1</v>
      </c>
      <c r="G248" s="109">
        <f>IF(E248=1,'入力シート'!D48,IF(E248=2,IF(F248=1,'入力シート'!D49,'入力シート'!D50),'入力シート'!D50))</f>
        <v>0.001736111111111111</v>
      </c>
      <c r="I248" s="84">
        <f>C248+G248</f>
        <v>39451.59336068665</v>
      </c>
      <c r="J248" s="110">
        <f>IF(J240*0.999&lt;1,(J240+1)*0.999,J240*0.999)</f>
        <v>1.5078371240245036</v>
      </c>
      <c r="L248" s="111">
        <f>RANK(M248,grp_予想時間算出シート_時間種別,2)</f>
        <v>126</v>
      </c>
      <c r="M248" s="84">
        <f>'予想時間算出シート'!C248+'入力シート'!D36</f>
        <v>39451.59162457554</v>
      </c>
      <c r="N248" s="118" t="s">
        <v>23</v>
      </c>
      <c r="O248" s="118" t="s">
        <v>120</v>
      </c>
      <c r="P248" s="118" t="s">
        <v>123</v>
      </c>
      <c r="Q248" s="84">
        <f>M248+G248</f>
        <v>39451.59336068665</v>
      </c>
    </row>
    <row r="249" spans="1:17" ht="12.75">
      <c r="A249" s="98"/>
      <c r="B249" s="118" t="s">
        <v>124</v>
      </c>
      <c r="C249" s="84">
        <f>I241+J241</f>
        <v>39449.042797485876</v>
      </c>
      <c r="D249" s="84"/>
      <c r="E249" s="107">
        <f>IF(AND(HOUR(C249)&gt;=2,HOUR(C249)&lt;8),1,IF(AND(HOUR(C249)&gt;=8,HOUR(C249)&lt;18),2,3))</f>
        <v>3</v>
      </c>
      <c r="F249" s="108">
        <f>IF(OR(WEEKDAY(C249)=1,WEEKDAY(C249)=7),2,1)</f>
        <v>1</v>
      </c>
      <c r="G249" s="109">
        <f>IF(E249=1,'入力シート'!D48,IF(E249=2,IF(F249=1,'入力シート'!D49,'入力シート'!D50),'入力シート'!D50))</f>
        <v>0.0010416666666666667</v>
      </c>
      <c r="I249" s="84">
        <f>C249+G249</f>
        <v>39449.043839152546</v>
      </c>
      <c r="J249" s="110">
        <f>IF(J241*0.999&lt;1,(J241+1)*0.999,J241*0.999)</f>
        <v>1.0844028492623299</v>
      </c>
      <c r="L249" s="111">
        <f>RANK(M249,grp_予想時間算出シート_時間種別,2)</f>
        <v>87</v>
      </c>
      <c r="M249" s="84">
        <f>'予想時間算出シート'!C249+'入力シート'!D37</f>
        <v>39449.042797485876</v>
      </c>
      <c r="N249" s="118" t="s">
        <v>24</v>
      </c>
      <c r="O249" s="118" t="s">
        <v>120</v>
      </c>
      <c r="P249" s="118" t="s">
        <v>125</v>
      </c>
      <c r="Q249" s="84">
        <f>M249+G249</f>
        <v>39449.043839152546</v>
      </c>
    </row>
    <row r="250" spans="1:17" ht="12.75">
      <c r="A250" s="98"/>
      <c r="B250" s="118" t="s">
        <v>126</v>
      </c>
      <c r="C250" s="84">
        <f>I242+J242</f>
        <v>39450.19214125661</v>
      </c>
      <c r="D250" s="84"/>
      <c r="E250" s="107">
        <f>IF(AND(HOUR(C250)&gt;=2,HOUR(C250)&lt;8),1,IF(AND(HOUR(C250)&gt;=8,HOUR(C250)&lt;18),2,3))</f>
        <v>1</v>
      </c>
      <c r="F250" s="108">
        <f>IF(OR(WEEKDAY(C250)=1,WEEKDAY(C250)=7),2,1)</f>
        <v>1</v>
      </c>
      <c r="G250" s="109">
        <f>IF(E250=1,'入力シート'!D48,IF(E250=2,IF(F250=1,'入力シート'!D49,'入力シート'!D50),'入力シート'!D50))</f>
        <v>0.0020833333333333333</v>
      </c>
      <c r="I250" s="84">
        <f>C250+G250</f>
        <v>39450.19422458994</v>
      </c>
      <c r="J250" s="110">
        <f>IF(J242*0.999&lt;1,(J242+1)*0.999,J242*0.999)</f>
        <v>1.2754055888249332</v>
      </c>
      <c r="L250" s="111">
        <f>RANK(M250,grp_予想時間算出シート_時間種別,2)</f>
        <v>106</v>
      </c>
      <c r="M250" s="84">
        <f>'予想時間算出シート'!C250+'入力シート'!D38</f>
        <v>39450.19214125661</v>
      </c>
      <c r="N250" s="118" t="s">
        <v>26</v>
      </c>
      <c r="O250" s="118" t="s">
        <v>120</v>
      </c>
      <c r="P250" s="118" t="s">
        <v>127</v>
      </c>
      <c r="Q250" s="84">
        <f>M250+G250</f>
        <v>39450.19422458994</v>
      </c>
    </row>
    <row r="251" spans="1:17" ht="12.75">
      <c r="A251" s="98"/>
      <c r="B251" s="118" t="s">
        <v>128</v>
      </c>
      <c r="C251" s="84">
        <f>I243+J243</f>
        <v>39453.89649055537</v>
      </c>
      <c r="D251" s="84"/>
      <c r="E251" s="107">
        <f>IF(AND(HOUR(C251)&gt;=2,HOUR(C251)&lt;8),1,IF(AND(HOUR(C251)&gt;=8,HOUR(C251)&lt;18),2,3))</f>
        <v>3</v>
      </c>
      <c r="F251" s="108">
        <f>IF(OR(WEEKDAY(C251)=1,WEEKDAY(C251)=7),2,1)</f>
        <v>2</v>
      </c>
      <c r="G251" s="109">
        <f>IF(E251=1,'入力シート'!D48,IF(E251=2,IF(F251=1,'入力シート'!D49,'入力シート'!D50),'入力シート'!D50))</f>
        <v>0.0010416666666666667</v>
      </c>
      <c r="I251" s="84">
        <f>C251+G251</f>
        <v>39453.89753222204</v>
      </c>
      <c r="J251" s="110">
        <f>IF(J243*0.999&lt;1,(J243+1)*0.999,J243*0.999)</f>
        <v>1.7240929061928125</v>
      </c>
      <c r="L251" s="111">
        <f>RANK(M251,grp_予想時間算出シート_時間種別,2)</f>
        <v>163</v>
      </c>
      <c r="M251" s="84">
        <f>'予想時間算出シート'!C251+'入力シート'!D39</f>
        <v>39453.89649055537</v>
      </c>
      <c r="N251" s="118" t="s">
        <v>28</v>
      </c>
      <c r="O251" s="118" t="s">
        <v>120</v>
      </c>
      <c r="P251" s="118" t="s">
        <v>129</v>
      </c>
      <c r="Q251" s="84">
        <f>M251+G251</f>
        <v>39453.89753222204</v>
      </c>
    </row>
    <row r="252" spans="1:17" ht="12.75">
      <c r="A252" s="98"/>
      <c r="B252" s="118" t="s">
        <v>130</v>
      </c>
      <c r="C252" s="84">
        <f>I244+J244</f>
        <v>39452.379936226345</v>
      </c>
      <c r="D252" s="84"/>
      <c r="E252" s="107">
        <f>IF(AND(HOUR(C252)&gt;=2,HOUR(C252)&lt;8),1,IF(AND(HOUR(C252)&gt;=8,HOUR(C252)&lt;18),2,3))</f>
        <v>2</v>
      </c>
      <c r="F252" s="108">
        <f>IF(OR(WEEKDAY(C252)=1,WEEKDAY(C252)=7),2,1)</f>
        <v>2</v>
      </c>
      <c r="G252" s="109">
        <f>IF(E252=1,'入力シート'!D48,IF(E252=2,IF(F252=1,'入力シート'!D49,'入力シート'!D50),'入力シート'!D50))</f>
        <v>0.0010416666666666667</v>
      </c>
      <c r="I252" s="84">
        <f>C252+G252</f>
        <v>39452.380977893015</v>
      </c>
      <c r="J252" s="110">
        <f>IF(J244*0.999&lt;1,(J244+1)*0.999,J244*0.999)</f>
        <v>1.638301590151472</v>
      </c>
      <c r="L252" s="111">
        <f>RANK(M252,grp_予想時間算出シート_時間種別,2)</f>
        <v>139</v>
      </c>
      <c r="M252" s="84">
        <f>'予想時間算出シート'!C252+'入力シート'!D40</f>
        <v>39452.379936226345</v>
      </c>
      <c r="N252" s="118" t="s">
        <v>10</v>
      </c>
      <c r="O252" s="118" t="s">
        <v>120</v>
      </c>
      <c r="P252" s="118" t="s">
        <v>131</v>
      </c>
      <c r="Q252" s="84">
        <f>M252+G252</f>
        <v>39452.380977893015</v>
      </c>
    </row>
    <row r="253" spans="1:17" ht="12.75">
      <c r="A253" s="98"/>
      <c r="B253" s="118" t="s">
        <v>132</v>
      </c>
      <c r="C253" s="84">
        <f>I245+J245</f>
        <v>39453.74494970735</v>
      </c>
      <c r="D253" s="84"/>
      <c r="E253" s="107">
        <f>IF(AND(HOUR(C253)&gt;=2,HOUR(C253)&lt;8),1,IF(AND(HOUR(C253)&gt;=8,HOUR(C253)&lt;18),2,3))</f>
        <v>2</v>
      </c>
      <c r="F253" s="108">
        <f>IF(OR(WEEKDAY(C253)=1,WEEKDAY(C253)=7),2,1)</f>
        <v>2</v>
      </c>
      <c r="G253" s="109">
        <f>IF(E253=1,'入力シート'!D48,IF(E253=2,IF(F253=1,'入力シート'!D49,'入力シート'!D50),'入力シート'!D50))</f>
        <v>0.0010416666666666667</v>
      </c>
      <c r="I253" s="84">
        <f>C253+G253</f>
        <v>39453.74599137402</v>
      </c>
      <c r="J253" s="110">
        <f>IF(J245*0.999&lt;1,(J245+1)*0.999,J245*0.999)</f>
        <v>1.865123578985295</v>
      </c>
      <c r="L253" s="111">
        <f>RANK(M253,grp_予想時間算出シート_時間種別,2)</f>
        <v>157</v>
      </c>
      <c r="M253" s="84">
        <f>'予想時間算出シート'!C253+'入力シート'!D41</f>
        <v>39453.74494970735</v>
      </c>
      <c r="N253" s="118" t="s">
        <v>31</v>
      </c>
      <c r="O253" s="118" t="s">
        <v>120</v>
      </c>
      <c r="P253" s="118" t="s">
        <v>133</v>
      </c>
      <c r="Q253" s="84">
        <f>M253+G253</f>
        <v>39453.74599137402</v>
      </c>
    </row>
    <row r="254" spans="1:256" s="10" customFormat="1" ht="12.75">
      <c r="A254" s="98"/>
      <c r="B254" s="119" t="s">
        <v>134</v>
      </c>
      <c r="C254" s="100">
        <f>I246+J246</f>
        <v>39453.79298967557</v>
      </c>
      <c r="D254" s="100"/>
      <c r="E254" s="101">
        <f>IF(AND(HOUR(C254)&gt;=2,HOUR(C254)&lt;8),1,IF(AND(HOUR(C254)&gt;=8,HOUR(C254)&lt;18),2,3))</f>
        <v>3</v>
      </c>
      <c r="F254" s="102">
        <f>IF(OR(WEEKDAY(C254)=1,WEEKDAY(C254)=7),2,1)</f>
        <v>2</v>
      </c>
      <c r="G254" s="103">
        <f>IF(E254=1,'入力シート'!D48,IF(E254=2,IF(F254=1,'入力シート'!D49,'入力シート'!D50),'入力シート'!D50))</f>
        <v>0.0010416666666666667</v>
      </c>
      <c r="H254" s="104"/>
      <c r="I254" s="100">
        <f>C254+G254</f>
        <v>39453.79403134224</v>
      </c>
      <c r="J254" s="105">
        <f>IF(J246*0.999&lt;1,(J246+1)*0.999,J246*0.999)</f>
        <v>1.8731022404059534</v>
      </c>
      <c r="K254" s="104"/>
      <c r="L254" s="97">
        <f>RANK(M254,grp_予想時間算出シート_時間種別,2)</f>
        <v>160</v>
      </c>
      <c r="M254" s="100">
        <f>'予想時間算出シート'!C254+'入力シート'!D42</f>
        <v>39453.79298967557</v>
      </c>
      <c r="N254" s="119" t="s">
        <v>33</v>
      </c>
      <c r="O254" s="119" t="s">
        <v>120</v>
      </c>
      <c r="P254" s="119" t="s">
        <v>135</v>
      </c>
      <c r="Q254" s="100">
        <f>M254+G254</f>
        <v>39453.79403134224</v>
      </c>
      <c r="IT254"/>
      <c r="IU254"/>
      <c r="IV254"/>
    </row>
    <row r="255" spans="1:256" s="9" customFormat="1" ht="12.75">
      <c r="A255" s="98" t="s">
        <v>94</v>
      </c>
      <c r="B255" s="118" t="s">
        <v>119</v>
      </c>
      <c r="C255" s="84">
        <f>I247+J247</f>
        <v>39454.622352111044</v>
      </c>
      <c r="D255" s="84"/>
      <c r="E255" s="107">
        <f>IF(AND(HOUR(C255)&gt;=2,HOUR(C255)&lt;8),1,IF(AND(HOUR(C255)&gt;=8,HOUR(C255)&lt;18),2,3))</f>
        <v>2</v>
      </c>
      <c r="F255" s="108">
        <f>IF(OR(WEEKDAY(C255)=1,WEEKDAY(C255)=7),2,1)</f>
        <v>1</v>
      </c>
      <c r="G255" s="109">
        <f>IF(E255=1,'入力シート'!D48,IF(E255=2,IF(F255=1,'入力シート'!D49,'入力シート'!D50),'入力シート'!D50))</f>
        <v>0.001736111111111111</v>
      </c>
      <c r="H255" s="10"/>
      <c r="I255" s="84">
        <f>C255+G255</f>
        <v>39454.624088222154</v>
      </c>
      <c r="J255" s="110">
        <f>IF(J247*0.999&lt;1,(J247+1)*0.999,J247*0.999)</f>
        <v>1.7224722529704775</v>
      </c>
      <c r="L255" s="111">
        <f>RANK(M255,grp_予想時間算出シート_時間種別,2)</f>
        <v>174</v>
      </c>
      <c r="M255" s="84">
        <f>'予想時間算出シート'!C255+'入力シート'!D35</f>
        <v>39454.622352111044</v>
      </c>
      <c r="N255" s="118" t="s">
        <v>22</v>
      </c>
      <c r="O255" s="118" t="s">
        <v>120</v>
      </c>
      <c r="P255" s="118" t="s">
        <v>121</v>
      </c>
      <c r="Q255" s="84">
        <f>M255+G255</f>
        <v>39454.624088222154</v>
      </c>
      <c r="IR255" s="10"/>
      <c r="IS255" s="10"/>
      <c r="IT255"/>
      <c r="IU255"/>
      <c r="IV255"/>
    </row>
    <row r="256" spans="1:17" ht="12.75">
      <c r="A256" s="98"/>
      <c r="B256" s="118" t="s">
        <v>122</v>
      </c>
      <c r="C256" s="84">
        <f>I248+J248</f>
        <v>39453.101197810676</v>
      </c>
      <c r="D256" s="84"/>
      <c r="E256" s="107">
        <f>IF(AND(HOUR(C256)&gt;=2,HOUR(C256)&lt;8),1,IF(AND(HOUR(C256)&gt;=8,HOUR(C256)&lt;18),2,3))</f>
        <v>1</v>
      </c>
      <c r="F256" s="108">
        <f>IF(OR(WEEKDAY(C256)=1,WEEKDAY(C256)=7),2,1)</f>
        <v>2</v>
      </c>
      <c r="G256" s="109">
        <f>IF(E256=1,'入力シート'!D48,IF(E256=2,IF(F256=1,'入力シート'!D49,'入力シート'!D50),'入力シート'!D50))</f>
        <v>0.0020833333333333333</v>
      </c>
      <c r="I256" s="84">
        <f>C256+G256</f>
        <v>39453.10328114401</v>
      </c>
      <c r="J256" s="110">
        <f>IF(J248*0.999&lt;1,(J248+1)*0.999,J248*0.999)</f>
        <v>1.5063292869004792</v>
      </c>
      <c r="L256" s="111">
        <f>RANK(M256,grp_予想時間算出シート_時間種別,2)</f>
        <v>148</v>
      </c>
      <c r="M256" s="84">
        <f>'予想時間算出シート'!C256+'入力シート'!D36</f>
        <v>39453.101197810676</v>
      </c>
      <c r="N256" s="118" t="s">
        <v>23</v>
      </c>
      <c r="O256" s="118" t="s">
        <v>120</v>
      </c>
      <c r="P256" s="118" t="s">
        <v>123</v>
      </c>
      <c r="Q256" s="84">
        <f>M256+G256</f>
        <v>39453.10328114401</v>
      </c>
    </row>
    <row r="257" spans="1:17" ht="12.75">
      <c r="A257" s="98"/>
      <c r="B257" s="118" t="s">
        <v>124</v>
      </c>
      <c r="C257" s="84">
        <f>I249+J249</f>
        <v>39450.12824200181</v>
      </c>
      <c r="D257" s="84"/>
      <c r="E257" s="107">
        <f>IF(AND(HOUR(C257)&gt;=2,HOUR(C257)&lt;8),1,IF(AND(HOUR(C257)&gt;=8,HOUR(C257)&lt;18),2,3))</f>
        <v>1</v>
      </c>
      <c r="F257" s="108">
        <f>IF(OR(WEEKDAY(C257)=1,WEEKDAY(C257)=7),2,1)</f>
        <v>1</v>
      </c>
      <c r="G257" s="109">
        <f>IF(E257=1,'入力シート'!D48,IF(E257=2,IF(F257=1,'入力シート'!D49,'入力シート'!D50),'入力シート'!D50))</f>
        <v>0.0020833333333333333</v>
      </c>
      <c r="I257" s="84">
        <f>C257+G257</f>
        <v>39450.13032533514</v>
      </c>
      <c r="J257" s="110">
        <f>IF(J249*0.999&lt;1,(J249+1)*0.999,J249*0.999)</f>
        <v>1.0833184464130676</v>
      </c>
      <c r="L257" s="111">
        <f>RANK(M257,grp_予想時間算出シート_時間種別,2)</f>
        <v>104</v>
      </c>
      <c r="M257" s="84">
        <f>'予想時間算出シート'!C257+'入力シート'!D37</f>
        <v>39450.12824200181</v>
      </c>
      <c r="N257" s="118" t="s">
        <v>24</v>
      </c>
      <c r="O257" s="118" t="s">
        <v>120</v>
      </c>
      <c r="P257" s="118" t="s">
        <v>125</v>
      </c>
      <c r="Q257" s="84">
        <f>M257+G257</f>
        <v>39450.13032533514</v>
      </c>
    </row>
    <row r="258" spans="1:17" ht="12.75">
      <c r="A258" s="98"/>
      <c r="B258" s="118" t="s">
        <v>126</v>
      </c>
      <c r="C258" s="84">
        <f>I250+J250</f>
        <v>39451.46963017876</v>
      </c>
      <c r="D258" s="84"/>
      <c r="E258" s="107">
        <f>IF(AND(HOUR(C258)&gt;=2,HOUR(C258)&lt;8),1,IF(AND(HOUR(C258)&gt;=8,HOUR(C258)&lt;18),2,3))</f>
        <v>2</v>
      </c>
      <c r="F258" s="108">
        <f>IF(OR(WEEKDAY(C258)=1,WEEKDAY(C258)=7),2,1)</f>
        <v>1</v>
      </c>
      <c r="G258" s="109">
        <f>IF(E258=1,'入力シート'!D48,IF(E258=2,IF(F258=1,'入力シート'!D49,'入力シート'!D50),'入力シート'!D50))</f>
        <v>0.001736111111111111</v>
      </c>
      <c r="I258" s="84">
        <f>C258+G258</f>
        <v>39451.47136628987</v>
      </c>
      <c r="J258" s="110">
        <f>IF(J250*0.999&lt;1,(J250+1)*0.999,J250*0.999)</f>
        <v>1.2741301832361083</v>
      </c>
      <c r="L258" s="111">
        <f>RANK(M258,grp_予想時間算出シート_時間種別,2)</f>
        <v>124</v>
      </c>
      <c r="M258" s="84">
        <f>'予想時間算出シート'!C258+'入力シート'!D38</f>
        <v>39451.46963017876</v>
      </c>
      <c r="N258" s="118" t="s">
        <v>26</v>
      </c>
      <c r="O258" s="118" t="s">
        <v>120</v>
      </c>
      <c r="P258" s="118" t="s">
        <v>127</v>
      </c>
      <c r="Q258" s="84">
        <f>M258+G258</f>
        <v>39451.47136628987</v>
      </c>
    </row>
    <row r="259" spans="1:17" ht="12.75">
      <c r="A259" s="98"/>
      <c r="B259" s="118" t="s">
        <v>128</v>
      </c>
      <c r="C259" s="84">
        <f>I251+J251</f>
        <v>39455.62162512824</v>
      </c>
      <c r="D259" s="84"/>
      <c r="E259" s="107">
        <f>IF(AND(HOUR(C259)&gt;=2,HOUR(C259)&lt;8),1,IF(AND(HOUR(C259)&gt;=8,HOUR(C259)&lt;18),2,3))</f>
        <v>2</v>
      </c>
      <c r="F259" s="108">
        <f>IF(OR(WEEKDAY(C259)=1,WEEKDAY(C259)=7),2,1)</f>
        <v>1</v>
      </c>
      <c r="G259" s="109">
        <f>IF(E259=1,'入力シート'!D48,IF(E259=2,IF(F259=1,'入力シート'!D49,'入力シート'!D50),'入力シート'!D50))</f>
        <v>0.001736111111111111</v>
      </c>
      <c r="I259" s="84">
        <f>C259+G259</f>
        <v>39455.62336123935</v>
      </c>
      <c r="J259" s="110">
        <f>IF(J251*0.999&lt;1,(J251+1)*0.999,J251*0.999)</f>
        <v>1.7223688132866197</v>
      </c>
      <c r="L259" s="111">
        <f>RANK(M259,grp_予想時間算出シート_時間種別,2)</f>
        <v>186</v>
      </c>
      <c r="M259" s="84">
        <f>'予想時間算出シート'!C259+'入力シート'!D39</f>
        <v>39455.62162512824</v>
      </c>
      <c r="N259" s="118" t="s">
        <v>28</v>
      </c>
      <c r="O259" s="118" t="s">
        <v>120</v>
      </c>
      <c r="P259" s="118" t="s">
        <v>129</v>
      </c>
      <c r="Q259" s="84">
        <f>M259+G259</f>
        <v>39455.62336123935</v>
      </c>
    </row>
    <row r="260" spans="1:17" ht="12.75">
      <c r="A260" s="98"/>
      <c r="B260" s="118" t="s">
        <v>130</v>
      </c>
      <c r="C260" s="84">
        <f>I252+J252</f>
        <v>39454.01927948317</v>
      </c>
      <c r="D260" s="84"/>
      <c r="E260" s="107">
        <f>IF(AND(HOUR(C260)&gt;=2,HOUR(C260)&lt;8),1,IF(AND(HOUR(C260)&gt;=8,HOUR(C260)&lt;18),2,3))</f>
        <v>3</v>
      </c>
      <c r="F260" s="108">
        <f>IF(OR(WEEKDAY(C260)=1,WEEKDAY(C260)=7),2,1)</f>
        <v>1</v>
      </c>
      <c r="G260" s="109">
        <f>IF(E260=1,'入力シート'!D48,IF(E260=2,IF(F260=1,'入力シート'!D49,'入力シート'!D50),'入力シート'!D50))</f>
        <v>0.0010416666666666667</v>
      </c>
      <c r="I260" s="84">
        <f>C260+G260</f>
        <v>39454.02032114984</v>
      </c>
      <c r="J260" s="110">
        <f>IF(J252*0.999&lt;1,(J252+1)*0.999,J252*0.999)</f>
        <v>1.6366632885613204</v>
      </c>
      <c r="L260" s="111">
        <f>RANK(M260,grp_予想時間算出シート_時間種別,2)</f>
        <v>165</v>
      </c>
      <c r="M260" s="84">
        <f>'予想時間算出シート'!C260+'入力シート'!D40</f>
        <v>39454.01927948317</v>
      </c>
      <c r="N260" s="118" t="s">
        <v>10</v>
      </c>
      <c r="O260" s="118" t="s">
        <v>120</v>
      </c>
      <c r="P260" s="118" t="s">
        <v>131</v>
      </c>
      <c r="Q260" s="84">
        <f>M260+G260</f>
        <v>39454.02032114984</v>
      </c>
    </row>
    <row r="261" spans="1:17" ht="12.75">
      <c r="A261" s="98"/>
      <c r="B261" s="118" t="s">
        <v>132</v>
      </c>
      <c r="C261" s="84">
        <f>I253+J253</f>
        <v>39455.611114953004</v>
      </c>
      <c r="D261" s="84"/>
      <c r="E261" s="107">
        <f>IF(AND(HOUR(C261)&gt;=2,HOUR(C261)&lt;8),1,IF(AND(HOUR(C261)&gt;=8,HOUR(C261)&lt;18),2,3))</f>
        <v>2</v>
      </c>
      <c r="F261" s="108">
        <f>IF(OR(WEEKDAY(C261)=1,WEEKDAY(C261)=7),2,1)</f>
        <v>1</v>
      </c>
      <c r="G261" s="109">
        <f>IF(E261=1,'入力シート'!D48,IF(E261=2,IF(F261=1,'入力シート'!D49,'入力シート'!D50),'入力シート'!D50))</f>
        <v>0.001736111111111111</v>
      </c>
      <c r="I261" s="84">
        <f>C261+G261</f>
        <v>39455.612851064114</v>
      </c>
      <c r="J261" s="110">
        <f>IF(J253*0.999&lt;1,(J253+1)*0.999,J253*0.999)</f>
        <v>1.8632584554063096</v>
      </c>
      <c r="L261" s="111">
        <f>RANK(M261,grp_予想時間算出シート_時間種別,2)</f>
        <v>185</v>
      </c>
      <c r="M261" s="84">
        <f>'予想時間算出シート'!C261+'入力シート'!D41</f>
        <v>39455.611114953004</v>
      </c>
      <c r="N261" s="118" t="s">
        <v>31</v>
      </c>
      <c r="O261" s="118" t="s">
        <v>120</v>
      </c>
      <c r="P261" s="118" t="s">
        <v>133</v>
      </c>
      <c r="Q261" s="84">
        <f>M261+G261</f>
        <v>39455.612851064114</v>
      </c>
    </row>
    <row r="262" spans="1:256" s="10" customFormat="1" ht="12.75">
      <c r="A262" s="98"/>
      <c r="B262" s="119" t="s">
        <v>134</v>
      </c>
      <c r="C262" s="100">
        <f>I254+J254</f>
        <v>39455.66713358264</v>
      </c>
      <c r="D262" s="100"/>
      <c r="E262" s="101">
        <f>IF(AND(HOUR(C262)&gt;=2,HOUR(C262)&lt;8),1,IF(AND(HOUR(C262)&gt;=8,HOUR(C262)&lt;18),2,3))</f>
        <v>2</v>
      </c>
      <c r="F262" s="102">
        <f>IF(OR(WEEKDAY(C262)=1,WEEKDAY(C262)=7),2,1)</f>
        <v>1</v>
      </c>
      <c r="G262" s="103">
        <f>IF(E262=1,'入力シート'!D48,IF(E262=2,IF(F262=1,'入力シート'!D49,'入力シート'!D50),'入力シート'!D50))</f>
        <v>0.001736111111111111</v>
      </c>
      <c r="H262" s="104"/>
      <c r="I262" s="100">
        <f>C262+G262</f>
        <v>39455.66886969375</v>
      </c>
      <c r="J262" s="105">
        <f>IF(J254*0.999&lt;1,(J254+1)*0.999,J254*0.999)</f>
        <v>1.8712291381655475</v>
      </c>
      <c r="K262" s="104"/>
      <c r="L262" s="97">
        <f>RANK(M262,grp_予想時間算出シート_時間種別,2)</f>
        <v>190</v>
      </c>
      <c r="M262" s="100">
        <f>'予想時間算出シート'!C262+'入力シート'!D42</f>
        <v>39455.66713358264</v>
      </c>
      <c r="N262" s="119" t="s">
        <v>33</v>
      </c>
      <c r="O262" s="119" t="s">
        <v>120</v>
      </c>
      <c r="P262" s="119" t="s">
        <v>135</v>
      </c>
      <c r="Q262" s="100">
        <f>M262+G262</f>
        <v>39455.66886969375</v>
      </c>
      <c r="IT262"/>
      <c r="IU262"/>
      <c r="IV262"/>
    </row>
    <row r="263" spans="1:256" s="9" customFormat="1" ht="12.75">
      <c r="A263" s="98" t="s">
        <v>95</v>
      </c>
      <c r="B263" s="118" t="s">
        <v>119</v>
      </c>
      <c r="C263" s="84">
        <f>I255+J255</f>
        <v>39456.346560475125</v>
      </c>
      <c r="D263" s="84"/>
      <c r="E263" s="107">
        <f>IF(AND(HOUR(C263)&gt;=2,HOUR(C263)&lt;8),1,IF(AND(HOUR(C263)&gt;=8,HOUR(C263)&lt;18),2,3))</f>
        <v>2</v>
      </c>
      <c r="F263" s="108">
        <f>IF(OR(WEEKDAY(C263)=1,WEEKDAY(C263)=7),2,1)</f>
        <v>1</v>
      </c>
      <c r="G263" s="109">
        <f>IF(E263=1,'入力シート'!D48,IF(E263=2,IF(F263=1,'入力シート'!D49,'入力シート'!D50),'入力シート'!D50))</f>
        <v>0.001736111111111111</v>
      </c>
      <c r="H263" s="10"/>
      <c r="I263" s="84">
        <f>C263+G263</f>
        <v>39456.348296586235</v>
      </c>
      <c r="J263" s="110">
        <f>IF(J255*0.999&lt;1,(J255+1)*0.999,J255*0.999)</f>
        <v>1.720749780717507</v>
      </c>
      <c r="L263" s="111">
        <f>RANK(M263,grp_予想時間算出シート_時間種別,2)</f>
        <v>198</v>
      </c>
      <c r="M263" s="84">
        <f>'予想時間算出シート'!C263+'入力シート'!D35</f>
        <v>39456.346560475125</v>
      </c>
      <c r="N263" s="118" t="s">
        <v>22</v>
      </c>
      <c r="O263" s="118" t="s">
        <v>120</v>
      </c>
      <c r="P263" s="118" t="s">
        <v>121</v>
      </c>
      <c r="Q263" s="84">
        <f>M263+G263</f>
        <v>39456.348296586235</v>
      </c>
      <c r="IR263" s="10"/>
      <c r="IS263" s="10"/>
      <c r="IT263"/>
      <c r="IU263"/>
      <c r="IV263"/>
    </row>
    <row r="264" spans="1:17" ht="12.75">
      <c r="A264" s="98"/>
      <c r="B264" s="118" t="s">
        <v>122</v>
      </c>
      <c r="C264" s="84">
        <f>I256+J256</f>
        <v>39454.60961043091</v>
      </c>
      <c r="D264" s="84"/>
      <c r="E264" s="107">
        <f>IF(AND(HOUR(C264)&gt;=2,HOUR(C264)&lt;8),1,IF(AND(HOUR(C264)&gt;=8,HOUR(C264)&lt;18),2,3))</f>
        <v>2</v>
      </c>
      <c r="F264" s="108">
        <f>IF(OR(WEEKDAY(C264)=1,WEEKDAY(C264)=7),2,1)</f>
        <v>1</v>
      </c>
      <c r="G264" s="109">
        <f>IF(E264=1,'入力シート'!D48,IF(E264=2,IF(F264=1,'入力シート'!D49,'入力シート'!D50),'入力シート'!D50))</f>
        <v>0.001736111111111111</v>
      </c>
      <c r="I264" s="84">
        <f>C264+G264</f>
        <v>39454.61134654202</v>
      </c>
      <c r="J264" s="110">
        <f>IF(J256*0.999&lt;1,(J256+1)*0.999,J256*0.999)</f>
        <v>1.5048229576135788</v>
      </c>
      <c r="L264" s="111">
        <f>RANK(M264,grp_予想時間算出シート_時間種別,2)</f>
        <v>173</v>
      </c>
      <c r="M264" s="84">
        <f>'予想時間算出シート'!C264+'入力シート'!D36</f>
        <v>39454.60961043091</v>
      </c>
      <c r="N264" s="118" t="s">
        <v>23</v>
      </c>
      <c r="O264" s="118" t="s">
        <v>120</v>
      </c>
      <c r="P264" s="118" t="s">
        <v>123</v>
      </c>
      <c r="Q264" s="84">
        <f>M264+G264</f>
        <v>39454.61134654202</v>
      </c>
    </row>
    <row r="265" spans="1:17" ht="12.75">
      <c r="A265" s="98"/>
      <c r="B265" s="118" t="s">
        <v>124</v>
      </c>
      <c r="C265" s="84">
        <f>I257+J257</f>
        <v>39451.21364378156</v>
      </c>
      <c r="D265" s="84"/>
      <c r="E265" s="107">
        <f>IF(AND(HOUR(C265)&gt;=2,HOUR(C265)&lt;8),1,IF(AND(HOUR(C265)&gt;=8,HOUR(C265)&lt;18),2,3))</f>
        <v>1</v>
      </c>
      <c r="F265" s="108">
        <f>IF(OR(WEEKDAY(C265)=1,WEEKDAY(C265)=7),2,1)</f>
        <v>1</v>
      </c>
      <c r="G265" s="109">
        <f>IF(E265=1,'入力シート'!D48,IF(E265=2,IF(F265=1,'入力シート'!D49,'入力シート'!D50),'入力シート'!D50))</f>
        <v>0.0020833333333333333</v>
      </c>
      <c r="I265" s="84">
        <f>C265+G265</f>
        <v>39451.21572711489</v>
      </c>
      <c r="J265" s="110">
        <f>IF(J257*0.999&lt;1,(J257+1)*0.999,J257*0.999)</f>
        <v>1.0822351279666547</v>
      </c>
      <c r="L265" s="111">
        <f>RANK(M265,grp_予想時間算出シート_時間種別,2)</f>
        <v>119</v>
      </c>
      <c r="M265" s="84">
        <f>'予想時間算出シート'!C265+'入力シート'!D37</f>
        <v>39451.21364378156</v>
      </c>
      <c r="N265" s="118" t="s">
        <v>24</v>
      </c>
      <c r="O265" s="118" t="s">
        <v>120</v>
      </c>
      <c r="P265" s="118" t="s">
        <v>125</v>
      </c>
      <c r="Q265" s="84">
        <f>M265+G265</f>
        <v>39451.21572711489</v>
      </c>
    </row>
    <row r="266" spans="1:17" ht="12.75">
      <c r="A266" s="98"/>
      <c r="B266" s="118" t="s">
        <v>126</v>
      </c>
      <c r="C266" s="84">
        <f>I258+J258</f>
        <v>39452.74549647311</v>
      </c>
      <c r="D266" s="84"/>
      <c r="E266" s="107">
        <f>IF(AND(HOUR(C266)&gt;=2,HOUR(C266)&lt;8),1,IF(AND(HOUR(C266)&gt;=8,HOUR(C266)&lt;18),2,3))</f>
        <v>2</v>
      </c>
      <c r="F266" s="108">
        <f>IF(OR(WEEKDAY(C266)=1,WEEKDAY(C266)=7),2,1)</f>
        <v>2</v>
      </c>
      <c r="G266" s="109">
        <f>IF(E266=1,'入力シート'!D48,IF(E266=2,IF(F266=1,'入力シート'!D49,'入力シート'!D50),'入力シート'!D50))</f>
        <v>0.0010416666666666667</v>
      </c>
      <c r="I266" s="84">
        <f>C266+G266</f>
        <v>39452.74653813978</v>
      </c>
      <c r="J266" s="110">
        <f>IF(J258*0.999&lt;1,(J258+1)*0.999,J258*0.999)</f>
        <v>1.272856053052872</v>
      </c>
      <c r="L266" s="111">
        <f>RANK(M266,grp_予想時間算出シート_時間種別,2)</f>
        <v>142</v>
      </c>
      <c r="M266" s="84">
        <f>'予想時間算出シート'!C266+'入力シート'!D38</f>
        <v>39452.74549647311</v>
      </c>
      <c r="N266" s="118" t="s">
        <v>26</v>
      </c>
      <c r="O266" s="118" t="s">
        <v>120</v>
      </c>
      <c r="P266" s="118" t="s">
        <v>127</v>
      </c>
      <c r="Q266" s="84">
        <f>M266+G266</f>
        <v>39452.74653813978</v>
      </c>
    </row>
    <row r="267" spans="1:17" ht="12.75">
      <c r="A267" s="98"/>
      <c r="B267" s="118" t="s">
        <v>128</v>
      </c>
      <c r="C267" s="84">
        <f>I259+J259</f>
        <v>39457.345730052635</v>
      </c>
      <c r="D267" s="84"/>
      <c r="E267" s="107">
        <f>IF(AND(HOUR(C267)&gt;=2,HOUR(C267)&lt;8),1,IF(AND(HOUR(C267)&gt;=8,HOUR(C267)&lt;18),2,3))</f>
        <v>2</v>
      </c>
      <c r="F267" s="108">
        <f>IF(OR(WEEKDAY(C267)=1,WEEKDAY(C267)=7),2,1)</f>
        <v>1</v>
      </c>
      <c r="G267" s="109">
        <f>IF(E267=1,'入力シート'!D48,IF(E267=2,IF(F267=1,'入力シート'!D49,'入力シート'!D50),'入力シート'!D50))</f>
        <v>0.001736111111111111</v>
      </c>
      <c r="I267" s="84">
        <f>C267+G267</f>
        <v>39457.347466163745</v>
      </c>
      <c r="J267" s="110">
        <f>IF(J259*0.999&lt;1,(J259+1)*0.999,J259*0.999)</f>
        <v>1.7206464444733331</v>
      </c>
      <c r="L267" s="111">
        <f>RANK(M267,grp_予想時間算出シート_時間種別,2)</f>
        <v>211</v>
      </c>
      <c r="M267" s="84">
        <f>'予想時間算出シート'!C267+'入力シート'!D39</f>
        <v>39457.345730052635</v>
      </c>
      <c r="N267" s="118" t="s">
        <v>28</v>
      </c>
      <c r="O267" s="118" t="s">
        <v>120</v>
      </c>
      <c r="P267" s="118" t="s">
        <v>129</v>
      </c>
      <c r="Q267" s="84">
        <f>M267+G267</f>
        <v>39457.347466163745</v>
      </c>
    </row>
    <row r="268" spans="1:17" ht="12.75">
      <c r="A268" s="98"/>
      <c r="B268" s="118" t="s">
        <v>130</v>
      </c>
      <c r="C268" s="84">
        <f>I260+J260</f>
        <v>39455.6569844384</v>
      </c>
      <c r="D268" s="84"/>
      <c r="E268" s="107">
        <f>IF(AND(HOUR(C268)&gt;=2,HOUR(C268)&lt;8),1,IF(AND(HOUR(C268)&gt;=8,HOUR(C268)&lt;18),2,3))</f>
        <v>2</v>
      </c>
      <c r="F268" s="108">
        <f>IF(OR(WEEKDAY(C268)=1,WEEKDAY(C268)=7),2,1)</f>
        <v>1</v>
      </c>
      <c r="G268" s="109">
        <f>IF(E268=1,'入力シート'!D48,IF(E268=2,IF(F268=1,'入力シート'!D49,'入力シート'!D50),'入力シート'!D50))</f>
        <v>0.001736111111111111</v>
      </c>
      <c r="I268" s="84">
        <f>C268+G268</f>
        <v>39455.65872054951</v>
      </c>
      <c r="J268" s="110">
        <f>IF(J260*0.999&lt;1,(J260+1)*0.999,J260*0.999)</f>
        <v>1.635026625272759</v>
      </c>
      <c r="L268" s="111">
        <f>RANK(M268,grp_予想時間算出シート_時間種別,2)</f>
        <v>189</v>
      </c>
      <c r="M268" s="84">
        <f>'予想時間算出シート'!C268+'入力シート'!D40</f>
        <v>39455.6569844384</v>
      </c>
      <c r="N268" s="118" t="s">
        <v>10</v>
      </c>
      <c r="O268" s="118" t="s">
        <v>120</v>
      </c>
      <c r="P268" s="118" t="s">
        <v>131</v>
      </c>
      <c r="Q268" s="84">
        <f>M268+G268</f>
        <v>39455.65872054951</v>
      </c>
    </row>
    <row r="269" spans="1:17" ht="12.75">
      <c r="A269" s="98"/>
      <c r="B269" s="118" t="s">
        <v>132</v>
      </c>
      <c r="C269" s="84">
        <f>I261+J261</f>
        <v>39457.47610951952</v>
      </c>
      <c r="D269" s="84"/>
      <c r="E269" s="107">
        <f>IF(AND(HOUR(C269)&gt;=2,HOUR(C269)&lt;8),1,IF(AND(HOUR(C269)&gt;=8,HOUR(C269)&lt;18),2,3))</f>
        <v>2</v>
      </c>
      <c r="F269" s="108">
        <f>IF(OR(WEEKDAY(C269)=1,WEEKDAY(C269)=7),2,1)</f>
        <v>1</v>
      </c>
      <c r="G269" s="109">
        <f>IF(E269=1,'入力シート'!D48,IF(E269=2,IF(F269=1,'入力シート'!D49,'入力シート'!D50),'入力シート'!D50))</f>
        <v>0.001736111111111111</v>
      </c>
      <c r="I269" s="84">
        <f>C269+G269</f>
        <v>39457.47784563063</v>
      </c>
      <c r="J269" s="110">
        <f>IF(J261*0.999&lt;1,(J261+1)*0.999,J261*0.999)</f>
        <v>1.8613951969509033</v>
      </c>
      <c r="L269" s="111">
        <f>RANK(M269,grp_予想時間算出シート_時間種別,2)</f>
        <v>215</v>
      </c>
      <c r="M269" s="84">
        <f>'予想時間算出シート'!C269+'入力シート'!D41</f>
        <v>39457.47610951952</v>
      </c>
      <c r="N269" s="118" t="s">
        <v>31</v>
      </c>
      <c r="O269" s="118" t="s">
        <v>120</v>
      </c>
      <c r="P269" s="118" t="s">
        <v>133</v>
      </c>
      <c r="Q269" s="84">
        <f>M269+G269</f>
        <v>39457.47784563063</v>
      </c>
    </row>
    <row r="270" spans="1:256" s="10" customFormat="1" ht="12.75">
      <c r="A270" s="98"/>
      <c r="B270" s="119" t="s">
        <v>134</v>
      </c>
      <c r="C270" s="100">
        <f>I262+J262</f>
        <v>39457.540098831916</v>
      </c>
      <c r="D270" s="100"/>
      <c r="E270" s="101">
        <f>IF(AND(HOUR(C270)&gt;=2,HOUR(C270)&lt;8),1,IF(AND(HOUR(C270)&gt;=8,HOUR(C270)&lt;18),2,3))</f>
        <v>2</v>
      </c>
      <c r="F270" s="102">
        <f>IF(OR(WEEKDAY(C270)=1,WEEKDAY(C270)=7),2,1)</f>
        <v>1</v>
      </c>
      <c r="G270" s="103">
        <f>IF(E270=1,'入力シート'!D48,IF(E270=2,IF(F270=1,'入力シート'!D49,'入力シート'!D50),'入力シート'!D50))</f>
        <v>0.001736111111111111</v>
      </c>
      <c r="H270" s="104"/>
      <c r="I270" s="100">
        <f>C270+G270</f>
        <v>39457.541834943026</v>
      </c>
      <c r="J270" s="105">
        <f>IF(J262*0.999&lt;1,(J262+1)*0.999,J262*0.999)</f>
        <v>1.869357909027382</v>
      </c>
      <c r="K270" s="104"/>
      <c r="L270" s="97">
        <f>RANK(M270,grp_予想時間算出シート_時間種別,2)</f>
        <v>217</v>
      </c>
      <c r="M270" s="100">
        <f>'予想時間算出シート'!C270+'入力シート'!D42</f>
        <v>39457.540098831916</v>
      </c>
      <c r="N270" s="119" t="s">
        <v>33</v>
      </c>
      <c r="O270" s="119" t="s">
        <v>120</v>
      </c>
      <c r="P270" s="119" t="s">
        <v>135</v>
      </c>
      <c r="Q270" s="100">
        <f>M270+G270</f>
        <v>39457.541834943026</v>
      </c>
      <c r="IT270"/>
      <c r="IU270"/>
      <c r="IV270"/>
    </row>
    <row r="271" spans="1:256" s="9" customFormat="1" ht="12.75">
      <c r="A271" s="98" t="s">
        <v>96</v>
      </c>
      <c r="B271" s="118" t="s">
        <v>119</v>
      </c>
      <c r="C271" s="84">
        <f>I263+J263</f>
        <v>39458.06904636695</v>
      </c>
      <c r="D271" s="84"/>
      <c r="E271" s="107">
        <f>IF(AND(HOUR(C271)&gt;=2,HOUR(C271)&lt;8),1,IF(AND(HOUR(C271)&gt;=8,HOUR(C271)&lt;18),2,3))</f>
        <v>3</v>
      </c>
      <c r="F271" s="108">
        <f>IF(OR(WEEKDAY(C271)=1,WEEKDAY(C271)=7),2,1)</f>
        <v>1</v>
      </c>
      <c r="G271" s="109">
        <f>IF(E271=1,'入力シート'!D48,IF(E271=2,IF(F271=1,'入力シート'!D49,'入力シート'!D50),'入力シート'!D50))</f>
        <v>0.0010416666666666667</v>
      </c>
      <c r="H271" s="10"/>
      <c r="I271" s="84">
        <f>C271+G271</f>
        <v>39458.07008803362</v>
      </c>
      <c r="J271" s="110">
        <f>IF(J263*0.999&lt;1,(J263+1)*0.999,J263*0.999)</f>
        <v>1.7190290309367895</v>
      </c>
      <c r="L271" s="111">
        <f>RANK(M271,grp_予想時間算出シート_時間種別,2)</f>
        <v>228</v>
      </c>
      <c r="M271" s="84">
        <f>'予想時間算出シート'!C271+'入力シート'!D35</f>
        <v>39458.06904636695</v>
      </c>
      <c r="N271" s="118" t="s">
        <v>22</v>
      </c>
      <c r="O271" s="118" t="s">
        <v>120</v>
      </c>
      <c r="P271" s="118" t="s">
        <v>121</v>
      </c>
      <c r="Q271" s="84">
        <f>M271+G271</f>
        <v>39458.07008803362</v>
      </c>
      <c r="IR271" s="10"/>
      <c r="IS271" s="10"/>
      <c r="IT271"/>
      <c r="IU271"/>
      <c r="IV271"/>
    </row>
    <row r="272" spans="1:17" ht="12.75">
      <c r="A272" s="98"/>
      <c r="B272" s="118" t="s">
        <v>122</v>
      </c>
      <c r="C272" s="84">
        <f>I264+J264</f>
        <v>39456.11616949963</v>
      </c>
      <c r="D272" s="84"/>
      <c r="E272" s="107">
        <f>IF(AND(HOUR(C272)&gt;=2,HOUR(C272)&lt;8),1,IF(AND(HOUR(C272)&gt;=8,HOUR(C272)&lt;18),2,3))</f>
        <v>1</v>
      </c>
      <c r="F272" s="108">
        <f>IF(OR(WEEKDAY(C272)=1,WEEKDAY(C272)=7),2,1)</f>
        <v>1</v>
      </c>
      <c r="G272" s="109">
        <f>IF(E272=1,'入力シート'!D48,IF(E272=2,IF(F272=1,'入力シート'!D49,'入力シート'!D50),'入力シート'!D50))</f>
        <v>0.0020833333333333333</v>
      </c>
      <c r="I272" s="84">
        <f>C272+G272</f>
        <v>39456.11825283297</v>
      </c>
      <c r="J272" s="110">
        <f>IF(J264*0.999&lt;1,(J264+1)*0.999,J264*0.999)</f>
        <v>1.5033181346559652</v>
      </c>
      <c r="L272" s="111">
        <f>RANK(M272,grp_予想時間算出シート_時間種別,2)</f>
        <v>194</v>
      </c>
      <c r="M272" s="84">
        <f>'予想時間算出シート'!C272+'入力シート'!D36</f>
        <v>39456.11616949963</v>
      </c>
      <c r="N272" s="118" t="s">
        <v>23</v>
      </c>
      <c r="O272" s="118" t="s">
        <v>120</v>
      </c>
      <c r="P272" s="118" t="s">
        <v>123</v>
      </c>
      <c r="Q272" s="84">
        <f>M272+G272</f>
        <v>39456.11825283297</v>
      </c>
    </row>
    <row r="273" spans="1:17" ht="12.75">
      <c r="A273" s="98"/>
      <c r="B273" s="118" t="s">
        <v>124</v>
      </c>
      <c r="C273" s="84">
        <f>I265+J265</f>
        <v>39452.297962242854</v>
      </c>
      <c r="D273" s="84"/>
      <c r="E273" s="107">
        <f>IF(AND(HOUR(C273)&gt;=2,HOUR(C273)&lt;8),1,IF(AND(HOUR(C273)&gt;=8,HOUR(C273)&lt;18),2,3))</f>
        <v>1</v>
      </c>
      <c r="F273" s="108">
        <f>IF(OR(WEEKDAY(C273)=1,WEEKDAY(C273)=7),2,1)</f>
        <v>2</v>
      </c>
      <c r="G273" s="109">
        <f>IF(E273=1,'入力シート'!D48,IF(E273=2,IF(F273=1,'入力シート'!D49,'入力シート'!D50),'入力シート'!D50))</f>
        <v>0.0020833333333333333</v>
      </c>
      <c r="I273" s="84">
        <f>C273+G273</f>
        <v>39452.30004557619</v>
      </c>
      <c r="J273" s="110">
        <f>IF(J265*0.999&lt;1,(J265+1)*0.999,J265*0.999)</f>
        <v>1.081152892838688</v>
      </c>
      <c r="L273" s="111">
        <f>RANK(M273,grp_予想時間算出シート_時間種別,2)</f>
        <v>137</v>
      </c>
      <c r="M273" s="84">
        <f>'予想時間算出シート'!C273+'入力シート'!D37</f>
        <v>39452.297962242854</v>
      </c>
      <c r="N273" s="118" t="s">
        <v>24</v>
      </c>
      <c r="O273" s="118" t="s">
        <v>120</v>
      </c>
      <c r="P273" s="118" t="s">
        <v>125</v>
      </c>
      <c r="Q273" s="84">
        <f>M273+G273</f>
        <v>39452.30004557619</v>
      </c>
    </row>
    <row r="274" spans="1:17" ht="12.75">
      <c r="A274" s="98"/>
      <c r="B274" s="118" t="s">
        <v>126</v>
      </c>
      <c r="C274" s="84">
        <f>I266+J266</f>
        <v>39454.01939419283</v>
      </c>
      <c r="D274" s="84"/>
      <c r="E274" s="107">
        <f>IF(AND(HOUR(C274)&gt;=2,HOUR(C274)&lt;8),1,IF(AND(HOUR(C274)&gt;=8,HOUR(C274)&lt;18),2,3))</f>
        <v>3</v>
      </c>
      <c r="F274" s="108">
        <f>IF(OR(WEEKDAY(C274)=1,WEEKDAY(C274)=7),2,1)</f>
        <v>1</v>
      </c>
      <c r="G274" s="109">
        <f>IF(E274=1,'入力シート'!D48,IF(E274=2,IF(F274=1,'入力シート'!D49,'入力シート'!D50),'入力シート'!D50))</f>
        <v>0.0010416666666666667</v>
      </c>
      <c r="I274" s="84">
        <f>C274+G274</f>
        <v>39454.0204358595</v>
      </c>
      <c r="J274" s="110">
        <f>IF(J266*0.999&lt;1,(J266+1)*0.999,J266*0.999)</f>
        <v>1.2715831969998193</v>
      </c>
      <c r="L274" s="111">
        <f>RANK(M274,grp_予想時間算出シート_時間種別,2)</f>
        <v>166</v>
      </c>
      <c r="M274" s="84">
        <f>'予想時間算出シート'!C274+'入力シート'!D38</f>
        <v>39454.01939419283</v>
      </c>
      <c r="N274" s="118" t="s">
        <v>26</v>
      </c>
      <c r="O274" s="118" t="s">
        <v>120</v>
      </c>
      <c r="P274" s="118" t="s">
        <v>127</v>
      </c>
      <c r="Q274" s="84">
        <f>M274+G274</f>
        <v>39454.0204358595</v>
      </c>
    </row>
    <row r="275" spans="1:17" ht="12.75">
      <c r="A275" s="98"/>
      <c r="B275" s="118" t="s">
        <v>128</v>
      </c>
      <c r="C275" s="84">
        <f>I267+J267</f>
        <v>39459.06811260822</v>
      </c>
      <c r="D275" s="84"/>
      <c r="E275" s="107">
        <f>IF(AND(HOUR(C275)&gt;=2,HOUR(C275)&lt;8),1,IF(AND(HOUR(C275)&gt;=8,HOUR(C275)&lt;18),2,3))</f>
        <v>3</v>
      </c>
      <c r="F275" s="108">
        <f>IF(OR(WEEKDAY(C275)=1,WEEKDAY(C275)=7),2,1)</f>
        <v>2</v>
      </c>
      <c r="G275" s="109">
        <f>IF(E275=1,'入力シート'!D48,IF(E275=2,IF(F275=1,'入力シート'!D49,'入力シート'!D50),'入力シート'!D50))</f>
        <v>0.0010416666666666667</v>
      </c>
      <c r="I275" s="84">
        <f>C275+G275</f>
        <v>39459.06915427489</v>
      </c>
      <c r="J275" s="110">
        <f>IF(J267*0.999&lt;1,(J267+1)*0.999,J267*0.999)</f>
        <v>1.71892579802886</v>
      </c>
      <c r="L275" s="111">
        <f>RANK(M275,grp_予想時間算出シート_時間種別,2)</f>
        <v>237</v>
      </c>
      <c r="M275" s="84">
        <f>'予想時間算出シート'!C275+'入力シート'!D39</f>
        <v>39459.06811260822</v>
      </c>
      <c r="N275" s="118" t="s">
        <v>28</v>
      </c>
      <c r="O275" s="118" t="s">
        <v>120</v>
      </c>
      <c r="P275" s="118" t="s">
        <v>129</v>
      </c>
      <c r="Q275" s="84">
        <f>M275+G275</f>
        <v>39459.06915427489</v>
      </c>
    </row>
    <row r="276" spans="1:17" ht="12.75">
      <c r="A276" s="98"/>
      <c r="B276" s="118" t="s">
        <v>130</v>
      </c>
      <c r="C276" s="84">
        <f>I268+J268</f>
        <v>39457.29374717478</v>
      </c>
      <c r="D276" s="84"/>
      <c r="E276" s="107">
        <f>IF(AND(HOUR(C276)&gt;=2,HOUR(C276)&lt;8),1,IF(AND(HOUR(C276)&gt;=8,HOUR(C276)&lt;18),2,3))</f>
        <v>1</v>
      </c>
      <c r="F276" s="108">
        <f>IF(OR(WEEKDAY(C276)=1,WEEKDAY(C276)=7),2,1)</f>
        <v>1</v>
      </c>
      <c r="G276" s="109">
        <f>IF(E276=1,'入力シート'!D48,IF(E276=2,IF(F276=1,'入力シート'!D49,'入力シート'!D50),'入力シート'!D50))</f>
        <v>0.0020833333333333333</v>
      </c>
      <c r="I276" s="84">
        <f>C276+G276</f>
        <v>39457.29583050811</v>
      </c>
      <c r="J276" s="110">
        <f>IF(J268*0.999&lt;1,(J268+1)*0.999,J268*0.999)</f>
        <v>1.6333915986474863</v>
      </c>
      <c r="L276" s="111">
        <f>RANK(M276,grp_予想時間算出シート_時間種別,2)</f>
        <v>209</v>
      </c>
      <c r="M276" s="84">
        <f>'予想時間算出シート'!C276+'入力シート'!D40</f>
        <v>39457.29374717478</v>
      </c>
      <c r="N276" s="118" t="s">
        <v>10</v>
      </c>
      <c r="O276" s="118" t="s">
        <v>120</v>
      </c>
      <c r="P276" s="118" t="s">
        <v>131</v>
      </c>
      <c r="Q276" s="84">
        <f>M276+G276</f>
        <v>39457.29583050811</v>
      </c>
    </row>
    <row r="277" spans="1:17" ht="12.75">
      <c r="A277" s="98"/>
      <c r="B277" s="118" t="s">
        <v>132</v>
      </c>
      <c r="C277" s="84">
        <f>I269+J269</f>
        <v>39459.33924082758</v>
      </c>
      <c r="D277" s="84"/>
      <c r="E277" s="107">
        <f>IF(AND(HOUR(C277)&gt;=2,HOUR(C277)&lt;8),1,IF(AND(HOUR(C277)&gt;=8,HOUR(C277)&lt;18),2,3))</f>
        <v>2</v>
      </c>
      <c r="F277" s="108">
        <f>IF(OR(WEEKDAY(C277)=1,WEEKDAY(C277)=7),2,1)</f>
        <v>2</v>
      </c>
      <c r="G277" s="109">
        <f>IF(E277=1,'入力シート'!D48,IF(E277=2,IF(F277=1,'入力シート'!D49,'入力シート'!D50),'入力シート'!D50))</f>
        <v>0.0010416666666666667</v>
      </c>
      <c r="I277" s="84">
        <f>C277+G277</f>
        <v>39459.34028249425</v>
      </c>
      <c r="J277" s="110">
        <f>IF(J269*0.999&lt;1,(J269+1)*0.999,J269*0.999)</f>
        <v>1.8595338017539524</v>
      </c>
      <c r="L277" s="111">
        <f>RANK(M277,grp_予想時間算出シート_時間種別,2)</f>
        <v>245</v>
      </c>
      <c r="M277" s="84">
        <f>'予想時間算出シート'!C277+'入力シート'!D41</f>
        <v>39459.33924082758</v>
      </c>
      <c r="N277" s="118" t="s">
        <v>31</v>
      </c>
      <c r="O277" s="118" t="s">
        <v>120</v>
      </c>
      <c r="P277" s="118" t="s">
        <v>133</v>
      </c>
      <c r="Q277" s="84">
        <f>M277+G277</f>
        <v>39459.34028249425</v>
      </c>
    </row>
    <row r="278" spans="1:256" s="10" customFormat="1" ht="12.75">
      <c r="A278" s="98"/>
      <c r="B278" s="119" t="s">
        <v>134</v>
      </c>
      <c r="C278" s="100">
        <f>I270+J270</f>
        <v>39459.41119285205</v>
      </c>
      <c r="D278" s="100"/>
      <c r="E278" s="101">
        <f>IF(AND(HOUR(C278)&gt;=2,HOUR(C278)&lt;8),1,IF(AND(HOUR(C278)&gt;=8,HOUR(C278)&lt;18),2,3))</f>
        <v>2</v>
      </c>
      <c r="F278" s="102">
        <f>IF(OR(WEEKDAY(C278)=1,WEEKDAY(C278)=7),2,1)</f>
        <v>2</v>
      </c>
      <c r="G278" s="103">
        <f>IF(E278=1,'入力シート'!D48,IF(E278=2,IF(F278=1,'入力シート'!D49,'入力シート'!D50),'入力シート'!D50))</f>
        <v>0.0010416666666666667</v>
      </c>
      <c r="H278" s="104"/>
      <c r="I278" s="100">
        <f>C278+G278</f>
        <v>39459.41223451872</v>
      </c>
      <c r="J278" s="105">
        <f>IF(J270*0.999&lt;1,(J270+1)*0.999,J270*0.999)</f>
        <v>1.8674885511183545</v>
      </c>
      <c r="K278" s="104"/>
      <c r="L278" s="97">
        <f>RANK(M278,grp_予想時間算出シート_時間種別,2)</f>
        <v>247</v>
      </c>
      <c r="M278" s="100">
        <f>'予想時間算出シート'!C278+'入力シート'!D42</f>
        <v>39459.41119285205</v>
      </c>
      <c r="N278" s="119" t="s">
        <v>33</v>
      </c>
      <c r="O278" s="119" t="s">
        <v>120</v>
      </c>
      <c r="P278" s="119" t="s">
        <v>135</v>
      </c>
      <c r="Q278" s="100">
        <f>M278+G278</f>
        <v>39459.41223451872</v>
      </c>
      <c r="IT278"/>
      <c r="IU278"/>
      <c r="IV278"/>
    </row>
    <row r="279" spans="1:256" s="9" customFormat="1" ht="12.75">
      <c r="A279" s="98" t="s">
        <v>97</v>
      </c>
      <c r="B279" s="118" t="s">
        <v>119</v>
      </c>
      <c r="C279" s="84">
        <f>I271+J271</f>
        <v>39459.78911706456</v>
      </c>
      <c r="D279" s="84"/>
      <c r="E279" s="107">
        <f>IF(AND(HOUR(C279)&gt;=2,HOUR(C279)&lt;8),1,IF(AND(HOUR(C279)&gt;=8,HOUR(C279)&lt;18),2,3))</f>
        <v>3</v>
      </c>
      <c r="F279" s="108">
        <f>IF(OR(WEEKDAY(C279)=1,WEEKDAY(C279)=7),2,1)</f>
        <v>2</v>
      </c>
      <c r="G279" s="109">
        <f>IF(E279=1,'入力シート'!D48,IF(E279=2,IF(F279=1,'入力シート'!D49,'入力シート'!D50),'入力シート'!D50))</f>
        <v>0.0010416666666666667</v>
      </c>
      <c r="H279" s="10"/>
      <c r="I279" s="84">
        <f>C279+G279</f>
        <v>39459.79015873123</v>
      </c>
      <c r="J279" s="110">
        <f>IF(J271*0.999&lt;1,(J271+1)*0.999,J271*0.999)</f>
        <v>1.7173100019058527</v>
      </c>
      <c r="L279" s="111">
        <f>RANK(M279,grp_予想時間算出シート_時間種別,2)</f>
        <v>250</v>
      </c>
      <c r="M279" s="84">
        <f>'予想時間算出シート'!C279+'入力シート'!D35</f>
        <v>39459.78911706456</v>
      </c>
      <c r="N279" s="118" t="s">
        <v>22</v>
      </c>
      <c r="O279" s="118" t="s">
        <v>120</v>
      </c>
      <c r="P279" s="118" t="s">
        <v>121</v>
      </c>
      <c r="Q279" s="84">
        <f>M279+G279</f>
        <v>39459.79015873123</v>
      </c>
      <c r="IR279" s="10"/>
      <c r="IS279" s="10"/>
      <c r="IT279"/>
      <c r="IU279"/>
      <c r="IV279"/>
    </row>
    <row r="280" spans="1:17" ht="12.75">
      <c r="A280" s="98"/>
      <c r="B280" s="118" t="s">
        <v>122</v>
      </c>
      <c r="C280" s="84">
        <f>I272+J272</f>
        <v>39457.621570967625</v>
      </c>
      <c r="D280" s="84"/>
      <c r="E280" s="107">
        <f>IF(AND(HOUR(C280)&gt;=2,HOUR(C280)&lt;8),1,IF(AND(HOUR(C280)&gt;=8,HOUR(C280)&lt;18),2,3))</f>
        <v>2</v>
      </c>
      <c r="F280" s="108">
        <f>IF(OR(WEEKDAY(C280)=1,WEEKDAY(C280)=7),2,1)</f>
        <v>1</v>
      </c>
      <c r="G280" s="109">
        <f>IF(E280=1,'入力シート'!D48,IF(E280=2,IF(F280=1,'入力シート'!D49,'入力シート'!D50),'入力シート'!D50))</f>
        <v>0.001736111111111111</v>
      </c>
      <c r="I280" s="84">
        <f>C280+G280</f>
        <v>39457.623307078735</v>
      </c>
      <c r="J280" s="110">
        <f>IF(J272*0.999&lt;1,(J272+1)*0.999,J272*0.999)</f>
        <v>1.5018148165213092</v>
      </c>
      <c r="L280" s="111">
        <f>RANK(M280,grp_予想時間算出シート_時間種別,2)</f>
        <v>219</v>
      </c>
      <c r="M280" s="84">
        <f>'予想時間算出シート'!C280+'入力シート'!D36</f>
        <v>39457.621570967625</v>
      </c>
      <c r="N280" s="118" t="s">
        <v>23</v>
      </c>
      <c r="O280" s="118" t="s">
        <v>120</v>
      </c>
      <c r="P280" s="118" t="s">
        <v>123</v>
      </c>
      <c r="Q280" s="84">
        <f>M280+G280</f>
        <v>39457.623307078735</v>
      </c>
    </row>
    <row r="281" spans="1:17" ht="12.75">
      <c r="A281" s="98"/>
      <c r="B281" s="118" t="s">
        <v>124</v>
      </c>
      <c r="C281" s="84">
        <f>I273+J273</f>
        <v>39453.381198469026</v>
      </c>
      <c r="D281" s="84"/>
      <c r="E281" s="107">
        <f>IF(AND(HOUR(C281)&gt;=2,HOUR(C281)&lt;8),1,IF(AND(HOUR(C281)&gt;=8,HOUR(C281)&lt;18),2,3))</f>
        <v>2</v>
      </c>
      <c r="F281" s="108">
        <f>IF(OR(WEEKDAY(C281)=1,WEEKDAY(C281)=7),2,1)</f>
        <v>2</v>
      </c>
      <c r="G281" s="109">
        <f>IF(E281=1,'入力シート'!D48,IF(E281=2,IF(F281=1,'入力シート'!D49,'入力シート'!D50),'入力シート'!D50))</f>
        <v>0.0010416666666666667</v>
      </c>
      <c r="I281" s="84">
        <f>C281+G281</f>
        <v>39453.382240135696</v>
      </c>
      <c r="J281" s="110">
        <f>IF(J273*0.999&lt;1,(J273+1)*0.999,J273*0.999)</f>
        <v>1.0800717399458493</v>
      </c>
      <c r="L281" s="111">
        <f>RANK(M281,grp_予想時間算出シート_時間種別,2)</f>
        <v>151</v>
      </c>
      <c r="M281" s="84">
        <f>'予想時間算出シート'!C281+'入力シート'!D37</f>
        <v>39453.381198469026</v>
      </c>
      <c r="N281" s="118" t="s">
        <v>24</v>
      </c>
      <c r="O281" s="118" t="s">
        <v>120</v>
      </c>
      <c r="P281" s="118" t="s">
        <v>125</v>
      </c>
      <c r="Q281" s="84">
        <f>M281+G281</f>
        <v>39453.382240135696</v>
      </c>
    </row>
    <row r="282" spans="1:17" ht="12.75">
      <c r="A282" s="98"/>
      <c r="B282" s="118" t="s">
        <v>126</v>
      </c>
      <c r="C282" s="84">
        <f>I274+J274</f>
        <v>39455.2920190565</v>
      </c>
      <c r="D282" s="84"/>
      <c r="E282" s="107">
        <f>IF(AND(HOUR(C282)&gt;=2,HOUR(C282)&lt;8),1,IF(AND(HOUR(C282)&gt;=8,HOUR(C282)&lt;18),2,3))</f>
        <v>1</v>
      </c>
      <c r="F282" s="108">
        <f>IF(OR(WEEKDAY(C282)=1,WEEKDAY(C282)=7),2,1)</f>
        <v>1</v>
      </c>
      <c r="G282" s="109">
        <f>IF(E282=1,'入力シート'!D48,IF(E282=2,IF(F282=1,'入力シート'!D49,'入力シート'!D50),'入力シート'!D50))</f>
        <v>0.0020833333333333333</v>
      </c>
      <c r="I282" s="84">
        <f>C282+G282</f>
        <v>39455.29410238983</v>
      </c>
      <c r="J282" s="110">
        <f>IF(J274*0.999&lt;1,(J274+1)*0.999,J274*0.999)</f>
        <v>1.2703116138028194</v>
      </c>
      <c r="L282" s="111">
        <f>RANK(M282,grp_予想時間算出シート_時間種別,2)</f>
        <v>179</v>
      </c>
      <c r="M282" s="84">
        <f>'予想時間算出シート'!C282+'入力シート'!D38</f>
        <v>39455.2920190565</v>
      </c>
      <c r="N282" s="118" t="s">
        <v>26</v>
      </c>
      <c r="O282" s="118" t="s">
        <v>120</v>
      </c>
      <c r="P282" s="118" t="s">
        <v>127</v>
      </c>
      <c r="Q282" s="84">
        <f>M282+G282</f>
        <v>39455.29410238983</v>
      </c>
    </row>
    <row r="283" spans="1:17" ht="12.75">
      <c r="A283" s="98"/>
      <c r="B283" s="118" t="s">
        <v>128</v>
      </c>
      <c r="C283" s="84">
        <f>I275+J275</f>
        <v>39460.78808007292</v>
      </c>
      <c r="D283" s="84"/>
      <c r="E283" s="107">
        <f>IF(AND(HOUR(C283)&gt;=2,HOUR(C283)&lt;8),1,IF(AND(HOUR(C283)&gt;=8,HOUR(C283)&lt;18),2,3))</f>
        <v>3</v>
      </c>
      <c r="F283" s="108">
        <f>IF(OR(WEEKDAY(C283)=1,WEEKDAY(C283)=7),2,1)</f>
        <v>2</v>
      </c>
      <c r="G283" s="109">
        <f>IF(E283=1,'入力シート'!D48,IF(E283=2,IF(F283=1,'入力シート'!D49,'入力シート'!D50),'入力シート'!D50))</f>
        <v>0.0010416666666666667</v>
      </c>
      <c r="I283" s="84">
        <f>C283+G283</f>
        <v>39460.78912173959</v>
      </c>
      <c r="J283" s="110">
        <f>IF(J275*0.999&lt;1,(J275+1)*0.999,J275*0.999)</f>
        <v>1.7172068722308311</v>
      </c>
      <c r="L283" s="111">
        <f>RANK(M283,grp_予想時間算出シート_時間種別,2)</f>
        <v>261</v>
      </c>
      <c r="M283" s="84">
        <f>'予想時間算出シート'!C283+'入力シート'!D39</f>
        <v>39460.78808007292</v>
      </c>
      <c r="N283" s="118" t="s">
        <v>28</v>
      </c>
      <c r="O283" s="118" t="s">
        <v>120</v>
      </c>
      <c r="P283" s="118" t="s">
        <v>129</v>
      </c>
      <c r="Q283" s="84">
        <f>M283+G283</f>
        <v>39460.78912173959</v>
      </c>
    </row>
    <row r="284" spans="1:17" ht="12.75">
      <c r="A284" s="98"/>
      <c r="B284" s="118" t="s">
        <v>130</v>
      </c>
      <c r="C284" s="84">
        <f>I276+J276</f>
        <v>39458.92922210676</v>
      </c>
      <c r="D284" s="84"/>
      <c r="E284" s="107">
        <f>IF(AND(HOUR(C284)&gt;=2,HOUR(C284)&lt;8),1,IF(AND(HOUR(C284)&gt;=8,HOUR(C284)&lt;18),2,3))</f>
        <v>3</v>
      </c>
      <c r="F284" s="108">
        <f>IF(OR(WEEKDAY(C284)=1,WEEKDAY(C284)=7),2,1)</f>
        <v>1</v>
      </c>
      <c r="G284" s="109">
        <f>IF(E284=1,'入力シート'!D48,IF(E284=2,IF(F284=1,'入力シート'!D49,'入力シート'!D50),'入力シート'!D50))</f>
        <v>0.0010416666666666667</v>
      </c>
      <c r="I284" s="84">
        <f>C284+G284</f>
        <v>39458.93026377343</v>
      </c>
      <c r="J284" s="110">
        <f>IF(J276*0.999&lt;1,(J276+1)*0.999,J276*0.999)</f>
        <v>1.6317582070488388</v>
      </c>
      <c r="L284" s="111">
        <f>RANK(M284,grp_予想時間算出シート_時間種別,2)</f>
        <v>235</v>
      </c>
      <c r="M284" s="84">
        <f>'予想時間算出シート'!C284+'入力シート'!D40</f>
        <v>39458.92922210676</v>
      </c>
      <c r="N284" s="118" t="s">
        <v>10</v>
      </c>
      <c r="O284" s="118" t="s">
        <v>120</v>
      </c>
      <c r="P284" s="118" t="s">
        <v>131</v>
      </c>
      <c r="Q284" s="84">
        <f>M284+G284</f>
        <v>39458.93026377343</v>
      </c>
    </row>
    <row r="285" spans="1:17" ht="12.75">
      <c r="A285" s="98"/>
      <c r="B285" s="118" t="s">
        <v>132</v>
      </c>
      <c r="C285" s="84">
        <f>I277+J277</f>
        <v>39461.19981629601</v>
      </c>
      <c r="D285" s="84"/>
      <c r="E285" s="107">
        <f>IF(AND(HOUR(C285)&gt;=2,HOUR(C285)&lt;8),1,IF(AND(HOUR(C285)&gt;=8,HOUR(C285)&lt;18),2,3))</f>
        <v>1</v>
      </c>
      <c r="F285" s="108">
        <f>IF(OR(WEEKDAY(C285)=1,WEEKDAY(C285)=7),2,1)</f>
        <v>1</v>
      </c>
      <c r="G285" s="109">
        <f>IF(E285=1,'入力シート'!D48,IF(E285=2,IF(F285=1,'入力シート'!D49,'入力シート'!D50),'入力シート'!D50))</f>
        <v>0.0020833333333333333</v>
      </c>
      <c r="I285" s="84">
        <f>C285+G285</f>
        <v>39461.20189962934</v>
      </c>
      <c r="J285" s="110">
        <f>IF(J277*0.999&lt;1,(J277+1)*0.999,J277*0.999)</f>
        <v>1.8576742679521985</v>
      </c>
      <c r="L285" s="111">
        <f>RANK(M285,grp_予想時間算出シート_時間種別,2)</f>
        <v>265</v>
      </c>
      <c r="M285" s="84">
        <f>'予想時間算出シート'!C285+'入力シート'!D41</f>
        <v>39461.19981629601</v>
      </c>
      <c r="N285" s="118" t="s">
        <v>31</v>
      </c>
      <c r="O285" s="118" t="s">
        <v>120</v>
      </c>
      <c r="P285" s="118" t="s">
        <v>133</v>
      </c>
      <c r="Q285" s="84">
        <f>M285+G285</f>
        <v>39461.20189962934</v>
      </c>
    </row>
    <row r="286" spans="1:256" s="10" customFormat="1" ht="12.75">
      <c r="A286" s="98"/>
      <c r="B286" s="119" t="s">
        <v>134</v>
      </c>
      <c r="C286" s="100">
        <f>I278+J278</f>
        <v>39461.27972306984</v>
      </c>
      <c r="D286" s="100"/>
      <c r="E286" s="101">
        <f>IF(AND(HOUR(C286)&gt;=2,HOUR(C286)&lt;8),1,IF(AND(HOUR(C286)&gt;=8,HOUR(C286)&lt;18),2,3))</f>
        <v>1</v>
      </c>
      <c r="F286" s="102">
        <f>IF(OR(WEEKDAY(C286)=1,WEEKDAY(C286)=7),2,1)</f>
        <v>1</v>
      </c>
      <c r="G286" s="103">
        <f>IF(E286=1,'入力シート'!D48,IF(E286=2,IF(F286=1,'入力シート'!D49,'入力シート'!D50),'入力シート'!D50))</f>
        <v>0.0020833333333333333</v>
      </c>
      <c r="H286" s="104"/>
      <c r="I286" s="100">
        <f>C286+G286</f>
        <v>39461.281806403174</v>
      </c>
      <c r="J286" s="105">
        <f>IF(J278*0.999&lt;1,(J278+1)*0.999,J278*0.999)</f>
        <v>1.8656210625672363</v>
      </c>
      <c r="K286" s="104"/>
      <c r="L286" s="97">
        <f>RANK(M286,grp_予想時間算出シート_時間種別,2)</f>
        <v>267</v>
      </c>
      <c r="M286" s="100">
        <f>'予想時間算出シート'!C286+'入力シート'!D42</f>
        <v>39461.27972306984</v>
      </c>
      <c r="N286" s="119" t="s">
        <v>33</v>
      </c>
      <c r="O286" s="119" t="s">
        <v>120</v>
      </c>
      <c r="P286" s="119" t="s">
        <v>135</v>
      </c>
      <c r="Q286" s="100">
        <f>M286+G286</f>
        <v>39461.281806403174</v>
      </c>
      <c r="IT286"/>
      <c r="IU286"/>
      <c r="IV286"/>
    </row>
    <row r="287" spans="1:256" s="9" customFormat="1" ht="12.75">
      <c r="A287" s="98" t="s">
        <v>115</v>
      </c>
      <c r="B287" s="118" t="s">
        <v>119</v>
      </c>
      <c r="C287" s="84">
        <f>I279+J279</f>
        <v>39461.507468733136</v>
      </c>
      <c r="D287" s="84"/>
      <c r="E287" s="107">
        <f>IF(AND(HOUR(C287)&gt;=2,HOUR(C287)&lt;8),1,IF(AND(HOUR(C287)&gt;=8,HOUR(C287)&lt;18),2,3))</f>
        <v>2</v>
      </c>
      <c r="F287" s="108">
        <f>IF(OR(WEEKDAY(C287)=1,WEEKDAY(C287)=7),2,1)</f>
        <v>1</v>
      </c>
      <c r="G287" s="109">
        <f>IF(E287=1,'入力シート'!D48,IF(E287=2,IF(F287=1,'入力シート'!D49,'入力シート'!D50),'入力シート'!D50))</f>
        <v>0.001736111111111111</v>
      </c>
      <c r="H287" s="10"/>
      <c r="I287" s="84">
        <f>C287+G287</f>
        <v>39461.509204844246</v>
      </c>
      <c r="J287" s="110">
        <f>IF(J279*0.999&lt;1,(J279+1)*0.999,J279*0.999)</f>
        <v>1.7155926919039468</v>
      </c>
      <c r="L287" s="111">
        <f>RANK(M287,grp_予想時間算出シート_時間種別,2)</f>
        <v>269</v>
      </c>
      <c r="M287" s="84">
        <f>'予想時間算出シート'!C287+'入力シート'!D35</f>
        <v>39461.507468733136</v>
      </c>
      <c r="N287" s="118" t="s">
        <v>22</v>
      </c>
      <c r="O287" s="118" t="s">
        <v>120</v>
      </c>
      <c r="P287" s="118" t="s">
        <v>121</v>
      </c>
      <c r="Q287" s="84">
        <f>M287+G287</f>
        <v>39461.509204844246</v>
      </c>
      <c r="IR287" s="10"/>
      <c r="IS287" s="10"/>
      <c r="IT287"/>
      <c r="IU287"/>
      <c r="IV287"/>
    </row>
    <row r="288" spans="1:17" ht="12.75">
      <c r="A288" s="98"/>
      <c r="B288" s="118" t="s">
        <v>122</v>
      </c>
      <c r="C288" s="84">
        <f>I280+J280</f>
        <v>39459.12512189525</v>
      </c>
      <c r="D288" s="84"/>
      <c r="E288" s="107">
        <f>IF(AND(HOUR(C288)&gt;=2,HOUR(C288)&lt;8),1,IF(AND(HOUR(C288)&gt;=8,HOUR(C288)&lt;18),2,3))</f>
        <v>1</v>
      </c>
      <c r="F288" s="108">
        <f>IF(OR(WEEKDAY(C288)=1,WEEKDAY(C288)=7),2,1)</f>
        <v>2</v>
      </c>
      <c r="G288" s="109">
        <f>IF(E288=1,'入力シート'!D48,IF(E288=2,IF(F288=1,'入力シート'!D49,'入力シート'!D50),'入力シート'!D50))</f>
        <v>0.0020833333333333333</v>
      </c>
      <c r="I288" s="84">
        <f>C288+G288</f>
        <v>39459.127205228586</v>
      </c>
      <c r="J288" s="110">
        <f>IF(J280*0.999&lt;1,(J280+1)*0.999,J280*0.999)</f>
        <v>1.5003130017047879</v>
      </c>
      <c r="L288" s="111">
        <f>RANK(M288,grp_予想時間算出シート_時間種別,2)</f>
        <v>240</v>
      </c>
      <c r="M288" s="84">
        <f>'予想時間算出シート'!C288+'入力シート'!D36</f>
        <v>39459.12512189525</v>
      </c>
      <c r="N288" s="118" t="s">
        <v>23</v>
      </c>
      <c r="O288" s="118" t="s">
        <v>120</v>
      </c>
      <c r="P288" s="118" t="s">
        <v>123</v>
      </c>
      <c r="Q288" s="84">
        <f>M288+G288</f>
        <v>39459.127205228586</v>
      </c>
    </row>
    <row r="289" spans="1:17" ht="12.75">
      <c r="A289" s="98"/>
      <c r="B289" s="118" t="s">
        <v>124</v>
      </c>
      <c r="C289" s="84">
        <f>I281+J281</f>
        <v>39454.46231187564</v>
      </c>
      <c r="D289" s="84"/>
      <c r="E289" s="107">
        <f>IF(AND(HOUR(C289)&gt;=2,HOUR(C289)&lt;8),1,IF(AND(HOUR(C289)&gt;=8,HOUR(C289)&lt;18),2,3))</f>
        <v>2</v>
      </c>
      <c r="F289" s="108">
        <f>IF(OR(WEEKDAY(C289)=1,WEEKDAY(C289)=7),2,1)</f>
        <v>1</v>
      </c>
      <c r="G289" s="109">
        <f>IF(E289=1,'入力シート'!D48,IF(E289=2,IF(F289=1,'入力シート'!D49,'入力シート'!D50),'入力シート'!D50))</f>
        <v>0.001736111111111111</v>
      </c>
      <c r="I289" s="84">
        <f>C289+G289</f>
        <v>39454.46404798675</v>
      </c>
      <c r="J289" s="110">
        <f>IF(J281*0.999&lt;1,(J281+1)*0.999,J281*0.999)</f>
        <v>1.0789916682059033</v>
      </c>
      <c r="L289" s="111">
        <f>RANK(M289,grp_予想時間算出シート_時間種別,2)</f>
        <v>169</v>
      </c>
      <c r="M289" s="84">
        <f>'予想時間算出シート'!C289+'入力シート'!D37</f>
        <v>39454.46231187564</v>
      </c>
      <c r="N289" s="118" t="s">
        <v>24</v>
      </c>
      <c r="O289" s="118" t="s">
        <v>120</v>
      </c>
      <c r="P289" s="118" t="s">
        <v>125</v>
      </c>
      <c r="Q289" s="84">
        <f>M289+G289</f>
        <v>39454.46404798675</v>
      </c>
    </row>
    <row r="290" spans="1:17" ht="12.75">
      <c r="A290" s="98"/>
      <c r="B290" s="118" t="s">
        <v>126</v>
      </c>
      <c r="C290" s="84">
        <f>I282+J282</f>
        <v>39456.56441400363</v>
      </c>
      <c r="D290" s="84"/>
      <c r="E290" s="107">
        <f>IF(AND(HOUR(C290)&gt;=2,HOUR(C290)&lt;8),1,IF(AND(HOUR(C290)&gt;=8,HOUR(C290)&lt;18),2,3))</f>
        <v>2</v>
      </c>
      <c r="F290" s="108">
        <f>IF(OR(WEEKDAY(C290)=1,WEEKDAY(C290)=7),2,1)</f>
        <v>1</v>
      </c>
      <c r="G290" s="109">
        <f>IF(E290=1,'入力シート'!D48,IF(E290=2,IF(F290=1,'入力シート'!D49,'入力シート'!D50),'入力シート'!D50))</f>
        <v>0.001736111111111111</v>
      </c>
      <c r="I290" s="84">
        <f>C290+G290</f>
        <v>39456.56615011474</v>
      </c>
      <c r="J290" s="110">
        <f>IF(J282*0.999&lt;1,(J282+1)*0.999,J282*0.999)</f>
        <v>1.2690413021890166</v>
      </c>
      <c r="L290" s="111">
        <f>RANK(M290,grp_予想時間算出シート_時間種別,2)</f>
        <v>201</v>
      </c>
      <c r="M290" s="84">
        <f>'予想時間算出シート'!C290+'入力シート'!D38</f>
        <v>39456.56441400363</v>
      </c>
      <c r="N290" s="118" t="s">
        <v>26</v>
      </c>
      <c r="O290" s="118" t="s">
        <v>120</v>
      </c>
      <c r="P290" s="118" t="s">
        <v>127</v>
      </c>
      <c r="Q290" s="84">
        <f>M290+G290</f>
        <v>39456.56615011474</v>
      </c>
    </row>
    <row r="291" spans="1:17" ht="12.75">
      <c r="A291" s="98"/>
      <c r="B291" s="118" t="s">
        <v>128</v>
      </c>
      <c r="C291" s="84">
        <f>I283+J283</f>
        <v>39462.50632861182</v>
      </c>
      <c r="D291" s="84"/>
      <c r="E291" s="107">
        <f>IF(AND(HOUR(C291)&gt;=2,HOUR(C291)&lt;8),1,IF(AND(HOUR(C291)&gt;=8,HOUR(C291)&lt;18),2,3))</f>
        <v>2</v>
      </c>
      <c r="F291" s="108">
        <f>IF(OR(WEEKDAY(C291)=1,WEEKDAY(C291)=7),2,1)</f>
        <v>1</v>
      </c>
      <c r="G291" s="109">
        <f>IF(E291=1,'入力シート'!D48,IF(E291=2,IF(F291=1,'入力シート'!D49,'入力シート'!D50),'入力シート'!D50))</f>
        <v>0.001736111111111111</v>
      </c>
      <c r="I291" s="84">
        <f>C291+G291</f>
        <v>39462.508064722926</v>
      </c>
      <c r="J291" s="110">
        <f>IF(J283*0.999&lt;1,(J283+1)*0.999,J283*0.999)</f>
        <v>1.7154896653586003</v>
      </c>
      <c r="L291" s="111">
        <f>RANK(M291,grp_予想時間算出シート_時間種別,2)</f>
        <v>278</v>
      </c>
      <c r="M291" s="84">
        <f>'予想時間算出シート'!C291+'入力シート'!D39</f>
        <v>39462.50632861182</v>
      </c>
      <c r="N291" s="118" t="s">
        <v>28</v>
      </c>
      <c r="O291" s="118" t="s">
        <v>120</v>
      </c>
      <c r="P291" s="118" t="s">
        <v>129</v>
      </c>
      <c r="Q291" s="84">
        <f>M291+G291</f>
        <v>39462.508064722926</v>
      </c>
    </row>
    <row r="292" spans="1:17" ht="12.75">
      <c r="A292" s="98"/>
      <c r="B292" s="118" t="s">
        <v>130</v>
      </c>
      <c r="C292" s="84">
        <f>I284+J284</f>
        <v>39460.56202198048</v>
      </c>
      <c r="D292" s="84"/>
      <c r="E292" s="107">
        <f>IF(AND(HOUR(C292)&gt;=2,HOUR(C292)&lt;8),1,IF(AND(HOUR(C292)&gt;=8,HOUR(C292)&lt;18),2,3))</f>
        <v>2</v>
      </c>
      <c r="F292" s="108">
        <f>IF(OR(WEEKDAY(C292)=1,WEEKDAY(C292)=7),2,1)</f>
        <v>2</v>
      </c>
      <c r="G292" s="109">
        <f>IF(E292=1,'入力シート'!D48,IF(E292=2,IF(F292=1,'入力シート'!D49,'入力シート'!D50),'入力シート'!D50))</f>
        <v>0.0010416666666666667</v>
      </c>
      <c r="I292" s="84">
        <f>C292+G292</f>
        <v>39460.56306364715</v>
      </c>
      <c r="J292" s="110">
        <f>IF(J284*0.999&lt;1,(J284+1)*0.999,J284*0.999)</f>
        <v>1.63012644884179</v>
      </c>
      <c r="L292" s="111">
        <f>RANK(M292,grp_予想時間算出シート_時間種別,2)</f>
        <v>256</v>
      </c>
      <c r="M292" s="84">
        <f>'予想時間算出シート'!C292+'入力シート'!D40</f>
        <v>39460.56202198048</v>
      </c>
      <c r="N292" s="118" t="s">
        <v>10</v>
      </c>
      <c r="O292" s="118" t="s">
        <v>120</v>
      </c>
      <c r="P292" s="118" t="s">
        <v>131</v>
      </c>
      <c r="Q292" s="84">
        <f>M292+G292</f>
        <v>39460.56306364715</v>
      </c>
    </row>
    <row r="293" spans="1:17" ht="12.75">
      <c r="A293" s="98"/>
      <c r="B293" s="118" t="s">
        <v>132</v>
      </c>
      <c r="C293" s="84">
        <f>I285+J285</f>
        <v>39463.05957389729</v>
      </c>
      <c r="D293" s="84"/>
      <c r="E293" s="107">
        <f>IF(AND(HOUR(C293)&gt;=2,HOUR(C293)&lt;8),1,IF(AND(HOUR(C293)&gt;=8,HOUR(C293)&lt;18),2,3))</f>
        <v>3</v>
      </c>
      <c r="F293" s="108">
        <f>IF(OR(WEEKDAY(C293)=1,WEEKDAY(C293)=7),2,1)</f>
        <v>1</v>
      </c>
      <c r="G293" s="109">
        <f>IF(E293=1,'入力シート'!D48,IF(E293=2,IF(F293=1,'入力シート'!D49,'入力シート'!D50),'入力シート'!D50))</f>
        <v>0.0010416666666666667</v>
      </c>
      <c r="I293" s="84">
        <f>C293+G293</f>
        <v>39463.06061556396</v>
      </c>
      <c r="J293" s="110">
        <f>IF(J285*0.999&lt;1,(J285+1)*0.999,J285*0.999)</f>
        <v>1.8558165936842463</v>
      </c>
      <c r="L293" s="111">
        <f>RANK(M293,grp_予想時間算出シート_時間種別,2)</f>
        <v>281</v>
      </c>
      <c r="M293" s="84">
        <f>'予想時間算出シート'!C293+'入力シート'!D41</f>
        <v>39463.05957389729</v>
      </c>
      <c r="N293" s="118" t="s">
        <v>31</v>
      </c>
      <c r="O293" s="118" t="s">
        <v>120</v>
      </c>
      <c r="P293" s="118" t="s">
        <v>133</v>
      </c>
      <c r="Q293" s="84">
        <f>M293+G293</f>
        <v>39463.06061556396</v>
      </c>
    </row>
    <row r="294" spans="1:256" s="10" customFormat="1" ht="12.75">
      <c r="A294" s="98"/>
      <c r="B294" s="119" t="s">
        <v>134</v>
      </c>
      <c r="C294" s="100">
        <f>I286+J286</f>
        <v>39463.147427465745</v>
      </c>
      <c r="D294" s="100"/>
      <c r="E294" s="101">
        <f>IF(AND(HOUR(C294)&gt;=2,HOUR(C294)&lt;8),1,IF(AND(HOUR(C294)&gt;=8,HOUR(C294)&lt;18),2,3))</f>
        <v>1</v>
      </c>
      <c r="F294" s="102">
        <f>IF(OR(WEEKDAY(C294)=1,WEEKDAY(C294)=7),2,1)</f>
        <v>1</v>
      </c>
      <c r="G294" s="103">
        <f>IF(E294=1,'入力シート'!D48,IF(E294=2,IF(F294=1,'入力シート'!D49,'入力シート'!D50),'入力シート'!D50))</f>
        <v>0.0020833333333333333</v>
      </c>
      <c r="H294" s="104"/>
      <c r="I294" s="100">
        <f>C294+G294</f>
        <v>39463.14951079908</v>
      </c>
      <c r="J294" s="105">
        <f>IF(J286*0.999&lt;1,(J286+1)*0.999,J286*0.999)</f>
        <v>1.863755441504669</v>
      </c>
      <c r="K294" s="104"/>
      <c r="L294" s="97">
        <f>RANK(M294,grp_予想時間算出シート_時間種別,2)</f>
        <v>283</v>
      </c>
      <c r="M294" s="100">
        <f>'予想時間算出シート'!C294+'入力シート'!D42</f>
        <v>39463.147427465745</v>
      </c>
      <c r="N294" s="119" t="s">
        <v>33</v>
      </c>
      <c r="O294" s="119" t="s">
        <v>120</v>
      </c>
      <c r="P294" s="119" t="s">
        <v>135</v>
      </c>
      <c r="Q294" s="100">
        <f>M294+G294</f>
        <v>39463.14951079908</v>
      </c>
      <c r="IT294"/>
      <c r="IU294"/>
      <c r="IV294"/>
    </row>
    <row r="295" spans="1:256" s="9" customFormat="1" ht="12.75">
      <c r="A295" s="98" t="s">
        <v>116</v>
      </c>
      <c r="B295" s="118" t="s">
        <v>119</v>
      </c>
      <c r="C295" s="84">
        <f>I287+J287</f>
        <v>39463.224797536146</v>
      </c>
      <c r="D295" s="84"/>
      <c r="E295" s="107">
        <f>IF(AND(HOUR(C295)&gt;=2,HOUR(C295)&lt;8),1,IF(AND(HOUR(C295)&gt;=8,HOUR(C295)&lt;18),2,3))</f>
        <v>1</v>
      </c>
      <c r="F295" s="108">
        <f>IF(OR(WEEKDAY(C295)=1,WEEKDAY(C295)=7),2,1)</f>
        <v>1</v>
      </c>
      <c r="G295" s="109">
        <f>IF(E295=1,'入力シート'!D48,IF(E295=2,IF(F295=1,'入力シート'!D49,'入力シート'!D50),'入力シート'!D50))</f>
        <v>0.0020833333333333333</v>
      </c>
      <c r="H295" s="10"/>
      <c r="I295" s="84">
        <f>C295+G295</f>
        <v>39463.22688086948</v>
      </c>
      <c r="J295" s="110">
        <f>IF(J287*0.999&lt;1,(J287+1)*0.999,J287*0.999)</f>
        <v>1.713877099212043</v>
      </c>
      <c r="L295" s="111">
        <f>RANK(M295,grp_予想時間算出シート_時間種別,2)</f>
        <v>286</v>
      </c>
      <c r="M295" s="84">
        <f>'予想時間算出シート'!C295+'入力シート'!D35</f>
        <v>39463.224797536146</v>
      </c>
      <c r="N295" s="118" t="s">
        <v>22</v>
      </c>
      <c r="O295" s="118" t="s">
        <v>120</v>
      </c>
      <c r="P295" s="118" t="s">
        <v>121</v>
      </c>
      <c r="Q295" s="84">
        <f>M295+G295</f>
        <v>39463.22688086948</v>
      </c>
      <c r="IR295" s="10"/>
      <c r="IS295" s="10"/>
      <c r="IT295"/>
      <c r="IU295"/>
      <c r="IV295"/>
    </row>
    <row r="296" spans="1:17" ht="12.75">
      <c r="A296" s="98"/>
      <c r="B296" s="118" t="s">
        <v>122</v>
      </c>
      <c r="C296" s="84">
        <f>I288+J288</f>
        <v>39460.62751823029</v>
      </c>
      <c r="D296" s="84"/>
      <c r="E296" s="107">
        <f>IF(AND(HOUR(C296)&gt;=2,HOUR(C296)&lt;8),1,IF(AND(HOUR(C296)&gt;=8,HOUR(C296)&lt;18),2,3))</f>
        <v>2</v>
      </c>
      <c r="F296" s="108">
        <f>IF(OR(WEEKDAY(C296)=1,WEEKDAY(C296)=7),2,1)</f>
        <v>2</v>
      </c>
      <c r="G296" s="109">
        <f>IF(E296=1,'入力シート'!D48,IF(E296=2,IF(F296=1,'入力シート'!D49,'入力シート'!D50),'入力シート'!D50))</f>
        <v>0.0010416666666666667</v>
      </c>
      <c r="I296" s="84">
        <f>C296+G296</f>
        <v>39460.62855989696</v>
      </c>
      <c r="J296" s="110">
        <f>IF(J288*0.999&lt;1,(J288+1)*0.999,J288*0.999)</f>
        <v>1.498812688703083</v>
      </c>
      <c r="L296" s="111">
        <f>RANK(M296,grp_予想時間算出シート_時間種別,2)</f>
        <v>258</v>
      </c>
      <c r="M296" s="84">
        <f>'予想時間算出シート'!C296+'入力シート'!D36</f>
        <v>39460.62751823029</v>
      </c>
      <c r="N296" s="118" t="s">
        <v>23</v>
      </c>
      <c r="O296" s="118" t="s">
        <v>120</v>
      </c>
      <c r="P296" s="118" t="s">
        <v>123</v>
      </c>
      <c r="Q296" s="84">
        <f>M296+G296</f>
        <v>39460.62855989696</v>
      </c>
    </row>
    <row r="297" spans="1:17" ht="12.75">
      <c r="A297" s="98"/>
      <c r="B297" s="118" t="s">
        <v>124</v>
      </c>
      <c r="C297" s="84">
        <f>I289+J289</f>
        <v>39455.54303965496</v>
      </c>
      <c r="D297" s="84"/>
      <c r="E297" s="107">
        <f>IF(AND(HOUR(C297)&gt;=2,HOUR(C297)&lt;8),1,IF(AND(HOUR(C297)&gt;=8,HOUR(C297)&lt;18),2,3))</f>
        <v>2</v>
      </c>
      <c r="F297" s="108">
        <f>IF(OR(WEEKDAY(C297)=1,WEEKDAY(C297)=7),2,1)</f>
        <v>1</v>
      </c>
      <c r="G297" s="109">
        <f>IF(E297=1,'入力シート'!D48,IF(E297=2,IF(F297=1,'入力シート'!D49,'入力シート'!D50),'入力シート'!D50))</f>
        <v>0.001736111111111111</v>
      </c>
      <c r="I297" s="84">
        <f>C297+G297</f>
        <v>39455.544775766066</v>
      </c>
      <c r="J297" s="110">
        <f>IF(J289*0.999&lt;1,(J289+1)*0.999,J289*0.999)</f>
        <v>1.0779126765376974</v>
      </c>
      <c r="L297" s="111">
        <f>RANK(M297,grp_予想時間算出シート_時間種別,2)</f>
        <v>183</v>
      </c>
      <c r="M297" s="84">
        <f>'予想時間算出シート'!C297+'入力シート'!D37</f>
        <v>39455.54303965496</v>
      </c>
      <c r="N297" s="118" t="s">
        <v>24</v>
      </c>
      <c r="O297" s="118" t="s">
        <v>120</v>
      </c>
      <c r="P297" s="118" t="s">
        <v>125</v>
      </c>
      <c r="Q297" s="84">
        <f>M297+G297</f>
        <v>39455.544775766066</v>
      </c>
    </row>
    <row r="298" spans="1:17" ht="12.75">
      <c r="A298" s="98"/>
      <c r="B298" s="118" t="s">
        <v>126</v>
      </c>
      <c r="C298" s="84">
        <f>I290+J290</f>
        <v>39457.83519141693</v>
      </c>
      <c r="D298" s="84"/>
      <c r="E298" s="107">
        <f>IF(AND(HOUR(C298)&gt;=2,HOUR(C298)&lt;8),1,IF(AND(HOUR(C298)&gt;=8,HOUR(C298)&lt;18),2,3))</f>
        <v>3</v>
      </c>
      <c r="F298" s="108">
        <f>IF(OR(WEEKDAY(C298)=1,WEEKDAY(C298)=7),2,1)</f>
        <v>1</v>
      </c>
      <c r="G298" s="109">
        <f>IF(E298=1,'入力シート'!D48,IF(E298=2,IF(F298=1,'入力シート'!D49,'入力シート'!D50),'入力シート'!D50))</f>
        <v>0.0010416666666666667</v>
      </c>
      <c r="I298" s="84">
        <f>C298+G298</f>
        <v>39457.8362330836</v>
      </c>
      <c r="J298" s="110">
        <f>IF(J290*0.999&lt;1,(J290+1)*0.999,J290*0.999)</f>
        <v>1.2677722608868276</v>
      </c>
      <c r="L298" s="111">
        <f>RANK(M298,grp_予想時間算出シート_時間種別,2)</f>
        <v>226</v>
      </c>
      <c r="M298" s="84">
        <f>'予想時間算出シート'!C298+'入力シート'!D38</f>
        <v>39457.83519141693</v>
      </c>
      <c r="N298" s="118" t="s">
        <v>26</v>
      </c>
      <c r="O298" s="118" t="s">
        <v>120</v>
      </c>
      <c r="P298" s="118" t="s">
        <v>127</v>
      </c>
      <c r="Q298" s="84">
        <f>M298+G298</f>
        <v>39457.8362330836</v>
      </c>
    </row>
    <row r="299" spans="1:17" ht="12.75">
      <c r="A299" s="98"/>
      <c r="B299" s="118" t="s">
        <v>128</v>
      </c>
      <c r="C299" s="84">
        <f>I291+J291</f>
        <v>39464.223554388285</v>
      </c>
      <c r="D299" s="84"/>
      <c r="E299" s="107">
        <f>IF(AND(HOUR(C299)&gt;=2,HOUR(C299)&lt;8),1,IF(AND(HOUR(C299)&gt;=8,HOUR(C299)&lt;18),2,3))</f>
        <v>1</v>
      </c>
      <c r="F299" s="108">
        <f>IF(OR(WEEKDAY(C299)=1,WEEKDAY(C299)=7),2,1)</f>
        <v>1</v>
      </c>
      <c r="G299" s="109">
        <f>IF(E299=1,'入力シート'!D48,IF(E299=2,IF(F299=1,'入力シート'!D49,'入力シート'!D50),'入力シート'!D50))</f>
        <v>0.0020833333333333333</v>
      </c>
      <c r="I299" s="84">
        <f>C299+G299</f>
        <v>39464.22563772162</v>
      </c>
      <c r="J299" s="110">
        <f>IF(J291*0.999&lt;1,(J291+1)*0.999,J291*0.999)</f>
        <v>1.7137741756932416</v>
      </c>
      <c r="L299" s="111">
        <f>RANK(M299,grp_予想時間算出シート_時間種別,2)</f>
        <v>293</v>
      </c>
      <c r="M299" s="84">
        <f>'予想時間算出シート'!C299+'入力シート'!D39</f>
        <v>39464.223554388285</v>
      </c>
      <c r="N299" s="118" t="s">
        <v>28</v>
      </c>
      <c r="O299" s="118" t="s">
        <v>120</v>
      </c>
      <c r="P299" s="118" t="s">
        <v>129</v>
      </c>
      <c r="Q299" s="84">
        <f>M299+G299</f>
        <v>39464.22563772162</v>
      </c>
    </row>
    <row r="300" spans="1:17" ht="12.75">
      <c r="A300" s="98"/>
      <c r="B300" s="118" t="s">
        <v>130</v>
      </c>
      <c r="C300" s="84">
        <f>I292+J292</f>
        <v>39462.19319009599</v>
      </c>
      <c r="D300" s="84"/>
      <c r="E300" s="107">
        <f>IF(AND(HOUR(C300)&gt;=2,HOUR(C300)&lt;8),1,IF(AND(HOUR(C300)&gt;=8,HOUR(C300)&lt;18),2,3))</f>
        <v>1</v>
      </c>
      <c r="F300" s="108">
        <f>IF(OR(WEEKDAY(C300)=1,WEEKDAY(C300)=7),2,1)</f>
        <v>1</v>
      </c>
      <c r="G300" s="109">
        <f>IF(E300=1,'入力シート'!D48,IF(E300=2,IF(F300=1,'入力シート'!D49,'入力シート'!D50),'入力シート'!D50))</f>
        <v>0.0020833333333333333</v>
      </c>
      <c r="I300" s="84">
        <f>C300+G300</f>
        <v>39462.19527342932</v>
      </c>
      <c r="J300" s="110">
        <f>IF(J292*0.999&lt;1,(J292+1)*0.999,J292*0.999)</f>
        <v>1.628496322392948</v>
      </c>
      <c r="L300" s="111">
        <f>RANK(M300,grp_予想時間算出シート_時間種別,2)</f>
        <v>276</v>
      </c>
      <c r="M300" s="84">
        <f>'予想時間算出シート'!C300+'入力シート'!D40</f>
        <v>39462.19319009599</v>
      </c>
      <c r="N300" s="118" t="s">
        <v>10</v>
      </c>
      <c r="O300" s="118" t="s">
        <v>120</v>
      </c>
      <c r="P300" s="118" t="s">
        <v>131</v>
      </c>
      <c r="Q300" s="84">
        <f>M300+G300</f>
        <v>39462.19527342932</v>
      </c>
    </row>
    <row r="301" spans="1:17" ht="12.75">
      <c r="A301" s="98"/>
      <c r="B301" s="118" t="s">
        <v>132</v>
      </c>
      <c r="C301" s="84">
        <f>I293+J293</f>
        <v>39464.916432157646</v>
      </c>
      <c r="D301" s="84"/>
      <c r="E301" s="107">
        <f>IF(AND(HOUR(C301)&gt;=2,HOUR(C301)&lt;8),1,IF(AND(HOUR(C301)&gt;=8,HOUR(C301)&lt;18),2,3))</f>
        <v>3</v>
      </c>
      <c r="F301" s="108">
        <f>IF(OR(WEEKDAY(C301)=1,WEEKDAY(C301)=7),2,1)</f>
        <v>1</v>
      </c>
      <c r="G301" s="109">
        <f>IF(E301=1,'入力シート'!D48,IF(E301=2,IF(F301=1,'入力シート'!D49,'入力シート'!D50),'入力シート'!D50))</f>
        <v>0.0010416666666666667</v>
      </c>
      <c r="I301" s="84">
        <f>C301+G301</f>
        <v>39464.91747382432</v>
      </c>
      <c r="J301" s="110">
        <f>IF(J293*0.999&lt;1,(J293+1)*0.999,J293*0.999)</f>
        <v>1.8539607770905622</v>
      </c>
      <c r="L301" s="111">
        <f>RANK(M301,grp_予想時間算出シート_時間種別,2)</f>
        <v>295</v>
      </c>
      <c r="M301" s="84">
        <f>'予想時間算出シート'!C301+'入力シート'!D41</f>
        <v>39464.916432157646</v>
      </c>
      <c r="N301" s="118" t="s">
        <v>31</v>
      </c>
      <c r="O301" s="118" t="s">
        <v>120</v>
      </c>
      <c r="P301" s="118" t="s">
        <v>133</v>
      </c>
      <c r="Q301" s="84">
        <f>M301+G301</f>
        <v>39464.91747382432</v>
      </c>
    </row>
    <row r="302" spans="1:256" s="10" customFormat="1" ht="12.75">
      <c r="A302" s="98"/>
      <c r="B302" s="119" t="s">
        <v>134</v>
      </c>
      <c r="C302" s="100">
        <f>I294+J294</f>
        <v>39465.01326624058</v>
      </c>
      <c r="D302" s="100"/>
      <c r="E302" s="101">
        <f>IF(AND(HOUR(C302)&gt;=2,HOUR(C302)&lt;8),1,IF(AND(HOUR(C302)&gt;=8,HOUR(C302)&lt;18),2,3))</f>
        <v>3</v>
      </c>
      <c r="F302" s="102">
        <f>IF(OR(WEEKDAY(C302)=1,WEEKDAY(C302)=7),2,1)</f>
        <v>1</v>
      </c>
      <c r="G302" s="103">
        <f>IF(E302=1,'入力シート'!D48,IF(E302=2,IF(F302=1,'入力シート'!D49,'入力シート'!D50),'入力シート'!D50))</f>
        <v>0.0010416666666666667</v>
      </c>
      <c r="H302" s="104"/>
      <c r="I302" s="100">
        <f>C302+G302</f>
        <v>39465.01430790725</v>
      </c>
      <c r="J302" s="105">
        <f>IF(J294*0.999&lt;1,(J294+1)*0.999,J294*0.999)</f>
        <v>1.8618916860631645</v>
      </c>
      <c r="K302" s="104"/>
      <c r="L302" s="97">
        <f>RANK(M302,grp_予想時間算出シート_時間種別,2)</f>
        <v>299</v>
      </c>
      <c r="M302" s="100">
        <f>'予想時間算出シート'!C302+'入力シート'!D42</f>
        <v>39465.01326624058</v>
      </c>
      <c r="N302" s="119" t="s">
        <v>33</v>
      </c>
      <c r="O302" s="119" t="s">
        <v>120</v>
      </c>
      <c r="P302" s="119" t="s">
        <v>135</v>
      </c>
      <c r="Q302" s="100">
        <f>M302+G302</f>
        <v>39465.01430790725</v>
      </c>
      <c r="IT302"/>
      <c r="IU302"/>
      <c r="IV302"/>
    </row>
    <row r="303" spans="1:256" s="9" customFormat="1" ht="12.75">
      <c r="A303" s="98" t="s">
        <v>117</v>
      </c>
      <c r="B303" s="118" t="s">
        <v>119</v>
      </c>
      <c r="C303" s="84">
        <f>I295+J295</f>
        <v>39464.94075796869</v>
      </c>
      <c r="D303" s="84"/>
      <c r="E303" s="107">
        <f>IF(AND(HOUR(C303)&gt;=2,HOUR(C303)&lt;8),1,IF(AND(HOUR(C303)&gt;=8,HOUR(C303)&lt;18),2,3))</f>
        <v>3</v>
      </c>
      <c r="F303" s="108">
        <f>IF(OR(WEEKDAY(C303)=1,WEEKDAY(C303)=7),2,1)</f>
        <v>1</v>
      </c>
      <c r="G303" s="109">
        <f>IF(E303=1,'入力シート'!D48,IF(E303=2,IF(F303=1,'入力シート'!D49,'入力シート'!D50),'入力シート'!D50))</f>
        <v>0.0010416666666666667</v>
      </c>
      <c r="H303" s="10"/>
      <c r="I303" s="84">
        <f>C303+G303</f>
        <v>39464.94179963536</v>
      </c>
      <c r="J303" s="110">
        <f>IF(J295*0.999&lt;1,(J295+1)*0.999,J295*0.999)</f>
        <v>1.712163222112831</v>
      </c>
      <c r="L303" s="111">
        <f>RANK(M303,grp_予想時間算出シート_時間種別,2)</f>
        <v>296</v>
      </c>
      <c r="M303" s="84">
        <f>'予想時間算出シート'!C303+'入力シート'!D35</f>
        <v>39464.94075796869</v>
      </c>
      <c r="N303" s="118" t="s">
        <v>22</v>
      </c>
      <c r="O303" s="118" t="s">
        <v>120</v>
      </c>
      <c r="P303" s="118" t="s">
        <v>121</v>
      </c>
      <c r="Q303" s="84">
        <f>M303+G303</f>
        <v>39464.94179963536</v>
      </c>
      <c r="IR303" s="10"/>
      <c r="IS303" s="10"/>
      <c r="IT303"/>
      <c r="IU303"/>
      <c r="IV303"/>
    </row>
    <row r="304" spans="1:17" ht="12.75">
      <c r="A304" s="98"/>
      <c r="B304" s="118" t="s">
        <v>122</v>
      </c>
      <c r="C304" s="84">
        <f>I296+J296</f>
        <v>39462.127372585666</v>
      </c>
      <c r="D304" s="84"/>
      <c r="E304" s="107">
        <f>IF(AND(HOUR(C304)&gt;=2,HOUR(C304)&lt;8),1,IF(AND(HOUR(C304)&gt;=8,HOUR(C304)&lt;18),2,3))</f>
        <v>1</v>
      </c>
      <c r="F304" s="108">
        <f>IF(OR(WEEKDAY(C304)=1,WEEKDAY(C304)=7),2,1)</f>
        <v>1</v>
      </c>
      <c r="G304" s="109">
        <f>IF(E304=1,'入力シート'!D48,IF(E304=2,IF(F304=1,'入力シート'!D49,'入力シート'!D50),'入力シート'!D50))</f>
        <v>0.0020833333333333333</v>
      </c>
      <c r="I304" s="84">
        <f>C304+G304</f>
        <v>39462.129455919</v>
      </c>
      <c r="J304" s="110">
        <f>IF(J296*0.999&lt;1,(J296+1)*0.999,J296*0.999)</f>
        <v>1.49731387601438</v>
      </c>
      <c r="L304" s="111">
        <f>RANK(M304,grp_予想時間算出シート_時間種別,2)</f>
        <v>274</v>
      </c>
      <c r="M304" s="84">
        <f>'予想時間算出シート'!C304+'入力シート'!D36</f>
        <v>39462.127372585666</v>
      </c>
      <c r="N304" s="118" t="s">
        <v>23</v>
      </c>
      <c r="O304" s="118" t="s">
        <v>120</v>
      </c>
      <c r="P304" s="118" t="s">
        <v>123</v>
      </c>
      <c r="Q304" s="84">
        <f>M304+G304</f>
        <v>39462.129455919</v>
      </c>
    </row>
    <row r="305" spans="1:17" ht="12.75">
      <c r="A305" s="98"/>
      <c r="B305" s="118" t="s">
        <v>124</v>
      </c>
      <c r="C305" s="84">
        <f>I297+J297</f>
        <v>39456.62268844261</v>
      </c>
      <c r="D305" s="84"/>
      <c r="E305" s="107">
        <f>IF(AND(HOUR(C305)&gt;=2,HOUR(C305)&lt;8),1,IF(AND(HOUR(C305)&gt;=8,HOUR(C305)&lt;18),2,3))</f>
        <v>2</v>
      </c>
      <c r="F305" s="108">
        <f>IF(OR(WEEKDAY(C305)=1,WEEKDAY(C305)=7),2,1)</f>
        <v>1</v>
      </c>
      <c r="G305" s="109">
        <f>IF(E305=1,'入力シート'!D48,IF(E305=2,IF(F305=1,'入力シート'!D49,'入力シート'!D50),'入力シート'!D50))</f>
        <v>0.001736111111111111</v>
      </c>
      <c r="I305" s="84">
        <f>C305+G305</f>
        <v>39456.62442455372</v>
      </c>
      <c r="J305" s="110">
        <f>IF(J297*0.999&lt;1,(J297+1)*0.999,J297*0.999)</f>
        <v>1.0768347638611597</v>
      </c>
      <c r="L305" s="111">
        <f>RANK(M305,grp_予想時間算出シート_時間種別,2)</f>
        <v>204</v>
      </c>
      <c r="M305" s="84">
        <f>'予想時間算出シート'!C305+'入力シート'!D37</f>
        <v>39456.62268844261</v>
      </c>
      <c r="N305" s="118" t="s">
        <v>24</v>
      </c>
      <c r="O305" s="118" t="s">
        <v>120</v>
      </c>
      <c r="P305" s="118" t="s">
        <v>125</v>
      </c>
      <c r="Q305" s="84">
        <f>M305+G305</f>
        <v>39456.62442455372</v>
      </c>
    </row>
    <row r="306" spans="1:17" ht="12.75">
      <c r="A306" s="98"/>
      <c r="B306" s="118" t="s">
        <v>126</v>
      </c>
      <c r="C306" s="84">
        <f>I298+J298</f>
        <v>39459.10400534449</v>
      </c>
      <c r="D306" s="84"/>
      <c r="E306" s="107">
        <f>IF(AND(HOUR(C306)&gt;=2,HOUR(C306)&lt;8),1,IF(AND(HOUR(C306)&gt;=8,HOUR(C306)&lt;18),2,3))</f>
        <v>1</v>
      </c>
      <c r="F306" s="108">
        <f>IF(OR(WEEKDAY(C306)=1,WEEKDAY(C306)=7),2,1)</f>
        <v>2</v>
      </c>
      <c r="G306" s="109">
        <f>IF(E306=1,'入力シート'!D48,IF(E306=2,IF(F306=1,'入力シート'!D49,'入力シート'!D50),'入力シート'!D50))</f>
        <v>0.0020833333333333333</v>
      </c>
      <c r="I306" s="84">
        <f>C306+G306</f>
        <v>39459.10608867782</v>
      </c>
      <c r="J306" s="110">
        <f>IF(J298*0.999&lt;1,(J298+1)*0.999,J298*0.999)</f>
        <v>1.2665044886259407</v>
      </c>
      <c r="L306" s="111">
        <f>RANK(M306,grp_予想時間算出シート_時間種別,2)</f>
        <v>238</v>
      </c>
      <c r="M306" s="84">
        <f>'予想時間算出シート'!C306+'入力シート'!D38</f>
        <v>39459.10400534449</v>
      </c>
      <c r="N306" s="118" t="s">
        <v>26</v>
      </c>
      <c r="O306" s="118" t="s">
        <v>120</v>
      </c>
      <c r="P306" s="118" t="s">
        <v>127</v>
      </c>
      <c r="Q306" s="84">
        <f>M306+G306</f>
        <v>39459.10608867782</v>
      </c>
    </row>
    <row r="307" spans="1:17" ht="12.75">
      <c r="A307" s="98"/>
      <c r="B307" s="118" t="s">
        <v>128</v>
      </c>
      <c r="C307" s="84">
        <f>I299+J299</f>
        <v>39465.939411897314</v>
      </c>
      <c r="D307" s="84"/>
      <c r="E307" s="107">
        <f>IF(AND(HOUR(C307)&gt;=2,HOUR(C307)&lt;8),1,IF(AND(HOUR(C307)&gt;=8,HOUR(C307)&lt;18),2,3))</f>
        <v>3</v>
      </c>
      <c r="F307" s="108">
        <f>IF(OR(WEEKDAY(C307)=1,WEEKDAY(C307)=7),2,1)</f>
        <v>1</v>
      </c>
      <c r="G307" s="109">
        <f>IF(E307=1,'入力シート'!D48,IF(E307=2,IF(F307=1,'入力シート'!D49,'入力シート'!D50),'入力シート'!D50))</f>
        <v>0.0010416666666666667</v>
      </c>
      <c r="I307" s="84">
        <f>C307+G307</f>
        <v>39465.940453563984</v>
      </c>
      <c r="J307" s="110">
        <f>IF(J299*0.999&lt;1,(J299+1)*0.999,J299*0.999)</f>
        <v>1.7120604015175485</v>
      </c>
      <c r="L307" s="111">
        <f>RANK(M307,grp_予想時間算出シート_時間種別,2)</f>
        <v>305</v>
      </c>
      <c r="M307" s="84">
        <f>'予想時間算出シート'!C307+'入力シート'!D39</f>
        <v>39465.939411897314</v>
      </c>
      <c r="N307" s="118" t="s">
        <v>28</v>
      </c>
      <c r="O307" s="118" t="s">
        <v>120</v>
      </c>
      <c r="P307" s="118" t="s">
        <v>129</v>
      </c>
      <c r="Q307" s="84">
        <f>M307+G307</f>
        <v>39465.940453563984</v>
      </c>
    </row>
    <row r="308" spans="1:17" ht="12.75">
      <c r="A308" s="98"/>
      <c r="B308" s="118" t="s">
        <v>130</v>
      </c>
      <c r="C308" s="84">
        <f>I300+J300</f>
        <v>39463.82376975172</v>
      </c>
      <c r="D308" s="84"/>
      <c r="E308" s="107">
        <f>IF(AND(HOUR(C308)&gt;=2,HOUR(C308)&lt;8),1,IF(AND(HOUR(C308)&gt;=8,HOUR(C308)&lt;18),2,3))</f>
        <v>3</v>
      </c>
      <c r="F308" s="108">
        <f>IF(OR(WEEKDAY(C308)=1,WEEKDAY(C308)=7),2,1)</f>
        <v>1</v>
      </c>
      <c r="G308" s="109">
        <f>IF(E308=1,'入力シート'!D48,IF(E308=2,IF(F308=1,'入力シート'!D49,'入力シート'!D50),'入力シート'!D50))</f>
        <v>0.0010416666666666667</v>
      </c>
      <c r="I308" s="84">
        <f>C308+G308</f>
        <v>39463.82481141839</v>
      </c>
      <c r="J308" s="110">
        <f>IF(J300*0.999&lt;1,(J300+1)*0.999,J300*0.999)</f>
        <v>1.6268678260705551</v>
      </c>
      <c r="L308" s="111">
        <f>RANK(M308,grp_予想時間算出シート_時間種別,2)</f>
        <v>291</v>
      </c>
      <c r="M308" s="84">
        <f>'予想時間算出シート'!C308+'入力シート'!D40</f>
        <v>39463.82376975172</v>
      </c>
      <c r="N308" s="118" t="s">
        <v>10</v>
      </c>
      <c r="O308" s="118" t="s">
        <v>120</v>
      </c>
      <c r="P308" s="118" t="s">
        <v>131</v>
      </c>
      <c r="Q308" s="84">
        <f>M308+G308</f>
        <v>39463.82481141839</v>
      </c>
    </row>
    <row r="309" spans="1:17" ht="12.75">
      <c r="A309" s="98"/>
      <c r="B309" s="118" t="s">
        <v>132</v>
      </c>
      <c r="C309" s="84">
        <f>I301+J301</f>
        <v>39466.7714346014</v>
      </c>
      <c r="D309" s="84"/>
      <c r="E309" s="107">
        <f>IF(AND(HOUR(C309)&gt;=2,HOUR(C309)&lt;8),1,IF(AND(HOUR(C309)&gt;=8,HOUR(C309)&lt;18),2,3))</f>
        <v>3</v>
      </c>
      <c r="F309" s="108">
        <f>IF(OR(WEEKDAY(C309)=1,WEEKDAY(C309)=7),2,1)</f>
        <v>2</v>
      </c>
      <c r="G309" s="109">
        <f>IF(E309=1,'入力シート'!D48,IF(E309=2,IF(F309=1,'入力シート'!D49,'入力シート'!D50),'入力シート'!D50))</f>
        <v>0.0010416666666666667</v>
      </c>
      <c r="I309" s="84">
        <f>C309+G309</f>
        <v>39466.772476268074</v>
      </c>
      <c r="J309" s="110">
        <f>IF(J301*0.999&lt;1,(J301+1)*0.999,J301*0.999)</f>
        <v>1.8521068163134715</v>
      </c>
      <c r="L309" s="111">
        <f>RANK(M309,grp_予想時間算出シート_時間種別,2)</f>
        <v>309</v>
      </c>
      <c r="M309" s="84">
        <f>'予想時間算出シート'!C309+'入力シート'!D41</f>
        <v>39466.7714346014</v>
      </c>
      <c r="N309" s="118" t="s">
        <v>31</v>
      </c>
      <c r="O309" s="118" t="s">
        <v>120</v>
      </c>
      <c r="P309" s="118" t="s">
        <v>133</v>
      </c>
      <c r="Q309" s="84">
        <f>M309+G309</f>
        <v>39466.772476268074</v>
      </c>
    </row>
    <row r="310" spans="1:256" s="10" customFormat="1" ht="12.75">
      <c r="A310" s="98"/>
      <c r="B310" s="119" t="s">
        <v>134</v>
      </c>
      <c r="C310" s="100">
        <f>I302+J302</f>
        <v>39466.87619959332</v>
      </c>
      <c r="D310" s="100"/>
      <c r="E310" s="101">
        <f>IF(AND(HOUR(C310)&gt;=2,HOUR(C310)&lt;8),1,IF(AND(HOUR(C310)&gt;=8,HOUR(C310)&lt;18),2,3))</f>
        <v>3</v>
      </c>
      <c r="F310" s="102">
        <f>IF(OR(WEEKDAY(C310)=1,WEEKDAY(C310)=7),2,1)</f>
        <v>2</v>
      </c>
      <c r="G310" s="103">
        <f>IF(E310=1,'入力シート'!D48,IF(E310=2,IF(F310=1,'入力シート'!D49,'入力シート'!D50),'入力シート'!D50))</f>
        <v>0.0010416666666666667</v>
      </c>
      <c r="H310" s="104"/>
      <c r="I310" s="100">
        <f>C310+G310</f>
        <v>39466.87724125999</v>
      </c>
      <c r="J310" s="105">
        <f>IF(J302*0.999&lt;1,(J302+1)*0.999,J302*0.999)</f>
        <v>1.8600297943771014</v>
      </c>
      <c r="K310" s="104"/>
      <c r="L310" s="97">
        <f>RANK(M310,grp_予想時間算出シート_時間種別,2)</f>
        <v>311</v>
      </c>
      <c r="M310" s="100">
        <f>'予想時間算出シート'!C310+'入力シート'!D42</f>
        <v>39466.87619959332</v>
      </c>
      <c r="N310" s="119" t="s">
        <v>33</v>
      </c>
      <c r="O310" s="119" t="s">
        <v>120</v>
      </c>
      <c r="P310" s="119" t="s">
        <v>135</v>
      </c>
      <c r="Q310" s="100">
        <f>M310+G310</f>
        <v>39466.87724125999</v>
      </c>
      <c r="IT310"/>
      <c r="IU310"/>
      <c r="IV310"/>
    </row>
    <row r="311" spans="1:256" s="9" customFormat="1" ht="12.75">
      <c r="A311" s="98" t="s">
        <v>118</v>
      </c>
      <c r="B311" s="118" t="s">
        <v>119</v>
      </c>
      <c r="C311" s="84">
        <f>I303+J303</f>
        <v>39466.65396285747</v>
      </c>
      <c r="D311" s="84"/>
      <c r="E311" s="107">
        <f>IF(AND(HOUR(C311)&gt;=2,HOUR(C311)&lt;8),1,IF(AND(HOUR(C311)&gt;=8,HOUR(C311)&lt;18),2,3))</f>
        <v>2</v>
      </c>
      <c r="F311" s="108">
        <f>IF(OR(WEEKDAY(C311)=1,WEEKDAY(C311)=7),2,1)</f>
        <v>2</v>
      </c>
      <c r="G311" s="109">
        <f>IF(E311=1,'入力シート'!D48,IF(E311=2,IF(F311=1,'入力シート'!D49,'入力シート'!D50),'入力シート'!D50))</f>
        <v>0.0010416666666666667</v>
      </c>
      <c r="H311" s="10"/>
      <c r="I311" s="84">
        <f>C311+G311</f>
        <v>39466.65500452414</v>
      </c>
      <c r="J311" s="110">
        <f>IF(J303*0.999&lt;1,(J303+1)*0.999,J303*0.999)</f>
        <v>1.710451058890718</v>
      </c>
      <c r="L311" s="111">
        <f>RANK(M311,grp_予想時間算出シート_時間種別,2)</f>
        <v>307</v>
      </c>
      <c r="M311" s="84">
        <f>'予想時間算出シート'!C311+'入力シート'!D35</f>
        <v>39466.65396285747</v>
      </c>
      <c r="N311" s="118" t="s">
        <v>22</v>
      </c>
      <c r="O311" s="118" t="s">
        <v>120</v>
      </c>
      <c r="P311" s="118" t="s">
        <v>121</v>
      </c>
      <c r="Q311" s="84">
        <f>M311+G311</f>
        <v>39466.65500452414</v>
      </c>
      <c r="IR311" s="10"/>
      <c r="IS311" s="10"/>
      <c r="IT311"/>
      <c r="IU311"/>
      <c r="IV311"/>
    </row>
    <row r="312" spans="1:17" ht="12.75">
      <c r="A312" s="98"/>
      <c r="B312" s="118" t="s">
        <v>122</v>
      </c>
      <c r="C312" s="84">
        <f>I304+J304</f>
        <v>39463.62676979502</v>
      </c>
      <c r="D312" s="84"/>
      <c r="E312" s="107">
        <f>IF(AND(HOUR(C312)&gt;=2,HOUR(C312)&lt;8),1,IF(AND(HOUR(C312)&gt;=8,HOUR(C312)&lt;18),2,3))</f>
        <v>2</v>
      </c>
      <c r="F312" s="108">
        <f>IF(OR(WEEKDAY(C312)=1,WEEKDAY(C312)=7),2,1)</f>
        <v>1</v>
      </c>
      <c r="G312" s="109">
        <f>IF(E312=1,'入力シート'!D48,IF(E312=2,IF(F312=1,'入力シート'!D49,'入力シート'!D50),'入力シート'!D50))</f>
        <v>0.001736111111111111</v>
      </c>
      <c r="I312" s="84">
        <f>C312+G312</f>
        <v>39463.62850590613</v>
      </c>
      <c r="J312" s="110">
        <f>IF(J304*0.999&lt;1,(J304+1)*0.999,J304*0.999)</f>
        <v>1.4958165621383657</v>
      </c>
      <c r="L312" s="111">
        <f>RANK(M312,grp_予想時間算出シート_時間種別,2)</f>
        <v>288</v>
      </c>
      <c r="M312" s="84">
        <f>'予想時間算出シート'!C312+'入力シート'!D36</f>
        <v>39463.62676979502</v>
      </c>
      <c r="N312" s="118" t="s">
        <v>23</v>
      </c>
      <c r="O312" s="118" t="s">
        <v>120</v>
      </c>
      <c r="P312" s="118" t="s">
        <v>123</v>
      </c>
      <c r="Q312" s="84">
        <f>M312+G312</f>
        <v>39463.62850590613</v>
      </c>
    </row>
    <row r="313" spans="1:17" ht="12.75">
      <c r="A313" s="98"/>
      <c r="B313" s="118" t="s">
        <v>124</v>
      </c>
      <c r="C313" s="84">
        <f>I305+J305</f>
        <v>39457.701259317575</v>
      </c>
      <c r="D313" s="84"/>
      <c r="E313" s="107">
        <f>IF(AND(HOUR(C313)&gt;=2,HOUR(C313)&lt;8),1,IF(AND(HOUR(C313)&gt;=8,HOUR(C313)&lt;18),2,3))</f>
        <v>2</v>
      </c>
      <c r="F313" s="108">
        <f>IF(OR(WEEKDAY(C313)=1,WEEKDAY(C313)=7),2,1)</f>
        <v>1</v>
      </c>
      <c r="G313" s="109">
        <f>IF(E313=1,'入力シート'!D48,IF(E313=2,IF(F313=1,'入力シート'!D49,'入力シート'!D50),'入力シート'!D50))</f>
        <v>0.001736111111111111</v>
      </c>
      <c r="I313" s="84">
        <f>C313+G313</f>
        <v>39457.702995428685</v>
      </c>
      <c r="J313" s="110">
        <f>IF(J305*0.999&lt;1,(J305+1)*0.999,J305*0.999)</f>
        <v>1.0757579290972985</v>
      </c>
      <c r="L313" s="111">
        <f>RANK(M313,grp_予想時間算出シート_時間種別,2)</f>
        <v>223</v>
      </c>
      <c r="M313" s="84">
        <f>'予想時間算出シート'!C313+'入力シート'!D37</f>
        <v>39457.701259317575</v>
      </c>
      <c r="N313" s="118" t="s">
        <v>24</v>
      </c>
      <c r="O313" s="118" t="s">
        <v>120</v>
      </c>
      <c r="P313" s="118" t="s">
        <v>125</v>
      </c>
      <c r="Q313" s="84">
        <f>M313+G313</f>
        <v>39457.702995428685</v>
      </c>
    </row>
    <row r="314" spans="1:17" ht="12.75">
      <c r="A314" s="98"/>
      <c r="B314" s="118" t="s">
        <v>126</v>
      </c>
      <c r="C314" s="84">
        <f>I306+J306</f>
        <v>39460.372593166445</v>
      </c>
      <c r="D314" s="84"/>
      <c r="E314" s="107">
        <f>IF(AND(HOUR(C314)&gt;=2,HOUR(C314)&lt;8),1,IF(AND(HOUR(C314)&gt;=8,HOUR(C314)&lt;18),2,3))</f>
        <v>2</v>
      </c>
      <c r="F314" s="108">
        <f>IF(OR(WEEKDAY(C314)=1,WEEKDAY(C314)=7),2,1)</f>
        <v>2</v>
      </c>
      <c r="G314" s="109">
        <f>IF(E314=1,'入力シート'!D48,IF(E314=2,IF(F314=1,'入力シート'!D49,'入力シート'!D50),'入力シート'!D50))</f>
        <v>0.0010416666666666667</v>
      </c>
      <c r="I314" s="84">
        <f>C314+G314</f>
        <v>39460.373634833115</v>
      </c>
      <c r="J314" s="110">
        <f>IF(J306*0.999&lt;1,(J306+1)*0.999,J306*0.999)</f>
        <v>1.2652379841373147</v>
      </c>
      <c r="L314" s="111">
        <f>RANK(M314,grp_予想時間算出シート_時間種別,2)</f>
        <v>254</v>
      </c>
      <c r="M314" s="84">
        <f>'予想時間算出シート'!C314+'入力シート'!D38</f>
        <v>39460.372593166445</v>
      </c>
      <c r="N314" s="118" t="s">
        <v>26</v>
      </c>
      <c r="O314" s="118" t="s">
        <v>120</v>
      </c>
      <c r="P314" s="118" t="s">
        <v>127</v>
      </c>
      <c r="Q314" s="84">
        <f>M314+G314</f>
        <v>39460.373634833115</v>
      </c>
    </row>
    <row r="315" spans="1:17" ht="12.75">
      <c r="A315" s="98"/>
      <c r="B315" s="118" t="s">
        <v>128</v>
      </c>
      <c r="C315" s="84">
        <f>I307+J307</f>
        <v>39467.6525139655</v>
      </c>
      <c r="D315" s="84"/>
      <c r="E315" s="107">
        <f>IF(AND(HOUR(C315)&gt;=2,HOUR(C315)&lt;8),1,IF(AND(HOUR(C315)&gt;=8,HOUR(C315)&lt;18),2,3))</f>
        <v>2</v>
      </c>
      <c r="F315" s="108">
        <f>IF(OR(WEEKDAY(C315)=1,WEEKDAY(C315)=7),2,1)</f>
        <v>2</v>
      </c>
      <c r="G315" s="109">
        <f>IF(E315=1,'入力シート'!D48,IF(E315=2,IF(F315=1,'入力シート'!D49,'入力シート'!D50),'入力シート'!D50))</f>
        <v>0.0010416666666666667</v>
      </c>
      <c r="I315" s="84">
        <f>C315+G315</f>
        <v>39467.65355563217</v>
      </c>
      <c r="J315" s="110">
        <f>IF(J307*0.999&lt;1,(J307+1)*0.999,J307*0.999)</f>
        <v>1.710348341116031</v>
      </c>
      <c r="L315" s="111">
        <f>RANK(M315,grp_予想時間算出シート_時間種別,2)</f>
        <v>313</v>
      </c>
      <c r="M315" s="84">
        <f>'予想時間算出シート'!C315+'入力シート'!D39</f>
        <v>39467.6525139655</v>
      </c>
      <c r="N315" s="118" t="s">
        <v>28</v>
      </c>
      <c r="O315" s="118" t="s">
        <v>120</v>
      </c>
      <c r="P315" s="118" t="s">
        <v>129</v>
      </c>
      <c r="Q315" s="84">
        <f>M315+G315</f>
        <v>39467.65355563217</v>
      </c>
    </row>
    <row r="316" spans="1:17" ht="12.75">
      <c r="A316" s="98"/>
      <c r="B316" s="118" t="s">
        <v>130</v>
      </c>
      <c r="C316" s="84">
        <f>I308+J308</f>
        <v>39465.451679244456</v>
      </c>
      <c r="D316" s="84"/>
      <c r="E316" s="107">
        <f>IF(AND(HOUR(C316)&gt;=2,HOUR(C316)&lt;8),1,IF(AND(HOUR(C316)&gt;=8,HOUR(C316)&lt;18),2,3))</f>
        <v>2</v>
      </c>
      <c r="F316" s="108">
        <f>IF(OR(WEEKDAY(C316)=1,WEEKDAY(C316)=7),2,1)</f>
        <v>1</v>
      </c>
      <c r="G316" s="109">
        <f>IF(E316=1,'入力シート'!D48,IF(E316=2,IF(F316=1,'入力シート'!D49,'入力シート'!D50),'入力シート'!D50))</f>
        <v>0.001736111111111111</v>
      </c>
      <c r="I316" s="84">
        <f>C316+G316</f>
        <v>39465.453415355565</v>
      </c>
      <c r="J316" s="110">
        <f>IF(J308*0.999&lt;1,(J308+1)*0.999,J308*0.999)</f>
        <v>1.6252409582444847</v>
      </c>
      <c r="L316" s="111">
        <f>RANK(M316,grp_予想時間算出シート_時間種別,2)</f>
        <v>302</v>
      </c>
      <c r="M316" s="84">
        <f>'予想時間算出シート'!C316+'入力シート'!D40</f>
        <v>39465.451679244456</v>
      </c>
      <c r="N316" s="118" t="s">
        <v>10</v>
      </c>
      <c r="O316" s="118" t="s">
        <v>120</v>
      </c>
      <c r="P316" s="118" t="s">
        <v>131</v>
      </c>
      <c r="Q316" s="84">
        <f>M316+G316</f>
        <v>39465.453415355565</v>
      </c>
    </row>
    <row r="317" spans="1:17" ht="12.75">
      <c r="A317" s="98"/>
      <c r="B317" s="118" t="s">
        <v>132</v>
      </c>
      <c r="C317" s="84">
        <f>I309+J309</f>
        <v>39468.62458308438</v>
      </c>
      <c r="D317" s="84"/>
      <c r="E317" s="107">
        <f>IF(AND(HOUR(C317)&gt;=2,HOUR(C317)&lt;8),1,IF(AND(HOUR(C317)&gt;=8,HOUR(C317)&lt;18),2,3))</f>
        <v>2</v>
      </c>
      <c r="F317" s="108">
        <f>IF(OR(WEEKDAY(C317)=1,WEEKDAY(C317)=7),2,1)</f>
        <v>1</v>
      </c>
      <c r="G317" s="109">
        <f>IF(E317=1,'入力シート'!D48,IF(E317=2,IF(F317=1,'入力シート'!D49,'入力シート'!D50),'入力シート'!D50))</f>
        <v>0.001736111111111111</v>
      </c>
      <c r="I317" s="84">
        <f>C317+G317</f>
        <v>39468.62631919549</v>
      </c>
      <c r="J317" s="110">
        <f>IF(J309*0.999&lt;1,(J309+1)*0.999,J309*0.999)</f>
        <v>1.850254709497158</v>
      </c>
      <c r="L317" s="111">
        <f>RANK(M317,grp_予想時間算出シート_時間種別,2)</f>
        <v>315</v>
      </c>
      <c r="M317" s="84">
        <f>'予想時間算出シート'!C317+'入力シート'!D41</f>
        <v>39468.62458308438</v>
      </c>
      <c r="N317" s="118" t="s">
        <v>31</v>
      </c>
      <c r="O317" s="118" t="s">
        <v>120</v>
      </c>
      <c r="P317" s="118" t="s">
        <v>133</v>
      </c>
      <c r="Q317" s="84">
        <f>M317+G317</f>
        <v>39468.62631919549</v>
      </c>
    </row>
    <row r="318" spans="1:256" s="10" customFormat="1" ht="12.75">
      <c r="A318" s="98"/>
      <c r="B318" s="119" t="s">
        <v>134</v>
      </c>
      <c r="C318" s="100">
        <f>I310+J310</f>
        <v>39468.737271054364</v>
      </c>
      <c r="D318" s="100"/>
      <c r="E318" s="101">
        <f>IF(AND(HOUR(C318)&gt;=2,HOUR(C318)&lt;8),1,IF(AND(HOUR(C318)&gt;=8,HOUR(C318)&lt;18),2,3))</f>
        <v>2</v>
      </c>
      <c r="F318" s="102">
        <f>IF(OR(WEEKDAY(C318)=1,WEEKDAY(C318)=7),2,1)</f>
        <v>1</v>
      </c>
      <c r="G318" s="103">
        <f>IF(E318=1,'入力シート'!D48,IF(E318=2,IF(F318=1,'入力シート'!D49,'入力シート'!D50),'入力シート'!D50))</f>
        <v>0.001736111111111111</v>
      </c>
      <c r="H318" s="104"/>
      <c r="I318" s="100">
        <f>C318+G318</f>
        <v>39468.73900716547</v>
      </c>
      <c r="J318" s="105">
        <f>IF(J310*0.999&lt;1,(J310+1)*0.999,J310*0.999)</f>
        <v>1.8581697645827242</v>
      </c>
      <c r="K318" s="104"/>
      <c r="L318" s="97">
        <f>RANK(M318,grp_予想時間算出シート_時間種別,2)</f>
        <v>317</v>
      </c>
      <c r="M318" s="100">
        <f>'予想時間算出シート'!C318+'入力シート'!D42</f>
        <v>39468.737271054364</v>
      </c>
      <c r="N318" s="119" t="s">
        <v>33</v>
      </c>
      <c r="O318" s="119" t="s">
        <v>120</v>
      </c>
      <c r="P318" s="119" t="s">
        <v>135</v>
      </c>
      <c r="Q318" s="100">
        <f>M318+G318</f>
        <v>39468.73900716547</v>
      </c>
      <c r="IT318"/>
      <c r="IU318"/>
      <c r="IV318"/>
    </row>
    <row r="319" spans="1:256" s="10" customFormat="1" ht="12.75">
      <c r="A319" s="104" t="s">
        <v>136</v>
      </c>
      <c r="B319" s="120" t="s">
        <v>136</v>
      </c>
      <c r="C319" s="104">
        <f>'入力シート'!G3</f>
        <v>39457.458333333336</v>
      </c>
      <c r="D319" s="104"/>
      <c r="E319" s="104"/>
      <c r="F319" s="104"/>
      <c r="G319" s="104"/>
      <c r="H319" s="104"/>
      <c r="I319" s="104"/>
      <c r="J319" s="104"/>
      <c r="K319" s="104"/>
      <c r="L319" s="97">
        <f>RANK(M319,grp_予想時間算出シート_時間種別,2)</f>
        <v>214</v>
      </c>
      <c r="M319" s="104">
        <f>'入力シート'!G3</f>
        <v>39457.458333333336</v>
      </c>
      <c r="N319" s="120" t="s">
        <v>22</v>
      </c>
      <c r="O319" s="120" t="s">
        <v>137</v>
      </c>
      <c r="P319" s="120" t="s">
        <v>138</v>
      </c>
      <c r="Q319" s="100"/>
      <c r="IT319"/>
      <c r="IU319"/>
      <c r="IV319"/>
    </row>
    <row r="322" spans="9:10" ht="12.75">
      <c r="I322"/>
      <c r="J322"/>
    </row>
    <row r="323" spans="9:10" ht="12.75">
      <c r="I323"/>
      <c r="J323"/>
    </row>
    <row r="324" spans="2:17" ht="12.75">
      <c r="B324"/>
      <c r="C324"/>
      <c r="D324"/>
      <c r="I324"/>
      <c r="J324"/>
      <c r="L324"/>
      <c r="M324"/>
      <c r="N324"/>
      <c r="O324"/>
      <c r="P324"/>
      <c r="Q324"/>
    </row>
    <row r="325" spans="2:17" ht="12.75">
      <c r="B325"/>
      <c r="C325"/>
      <c r="D325"/>
      <c r="I325"/>
      <c r="J325"/>
      <c r="L325"/>
      <c r="M325"/>
      <c r="N325"/>
      <c r="O325"/>
      <c r="P325"/>
      <c r="Q325"/>
    </row>
    <row r="326" spans="2:17" ht="12.75">
      <c r="B326"/>
      <c r="C326"/>
      <c r="D326"/>
      <c r="I326"/>
      <c r="J326"/>
      <c r="L326"/>
      <c r="M326"/>
      <c r="N326"/>
      <c r="O326"/>
      <c r="P326"/>
      <c r="Q326"/>
    </row>
    <row r="327" spans="2:17" ht="12.75">
      <c r="B327"/>
      <c r="C327"/>
      <c r="D327"/>
      <c r="I327"/>
      <c r="J327"/>
      <c r="L327"/>
      <c r="M327"/>
      <c r="N327"/>
      <c r="O327"/>
      <c r="P327"/>
      <c r="Q327"/>
    </row>
    <row r="328" spans="2:17" ht="12.75">
      <c r="B328"/>
      <c r="C328"/>
      <c r="D328"/>
      <c r="I328"/>
      <c r="J328"/>
      <c r="L328"/>
      <c r="M328"/>
      <c r="N328"/>
      <c r="O328"/>
      <c r="P328"/>
      <c r="Q328"/>
    </row>
    <row r="329" spans="2:17" ht="12.75">
      <c r="B329"/>
      <c r="C329"/>
      <c r="D329"/>
      <c r="I329"/>
      <c r="J329"/>
      <c r="L329"/>
      <c r="M329"/>
      <c r="N329"/>
      <c r="O329"/>
      <c r="P329"/>
      <c r="Q329"/>
    </row>
    <row r="330" spans="2:17" ht="12.75">
      <c r="B330"/>
      <c r="C330"/>
      <c r="D330"/>
      <c r="I330"/>
      <c r="J330"/>
      <c r="L330"/>
      <c r="M330"/>
      <c r="N330"/>
      <c r="O330"/>
      <c r="P330"/>
      <c r="Q330"/>
    </row>
    <row r="331" spans="2:17" ht="12.75">
      <c r="B331"/>
      <c r="C331"/>
      <c r="D331"/>
      <c r="I331"/>
      <c r="J331"/>
      <c r="L331"/>
      <c r="M331"/>
      <c r="N331"/>
      <c r="O331"/>
      <c r="P331"/>
      <c r="Q331"/>
    </row>
    <row r="332" spans="2:17" ht="12.75">
      <c r="B332"/>
      <c r="C332"/>
      <c r="D332"/>
      <c r="I332"/>
      <c r="J332"/>
      <c r="L332"/>
      <c r="M332"/>
      <c r="N332"/>
      <c r="O332"/>
      <c r="P332"/>
      <c r="Q332"/>
    </row>
    <row r="333" spans="2:17" ht="12.75">
      <c r="B333"/>
      <c r="C333"/>
      <c r="D333"/>
      <c r="I333"/>
      <c r="J333"/>
      <c r="L333"/>
      <c r="M333"/>
      <c r="N333"/>
      <c r="O333"/>
      <c r="P333"/>
      <c r="Q333"/>
    </row>
    <row r="334" spans="2:17" ht="12.75">
      <c r="B334"/>
      <c r="C334"/>
      <c r="D334"/>
      <c r="I334"/>
      <c r="J334"/>
      <c r="L334"/>
      <c r="M334"/>
      <c r="N334"/>
      <c r="O334"/>
      <c r="P334"/>
      <c r="Q334"/>
    </row>
    <row r="335" spans="2:17" ht="12.75">
      <c r="B335"/>
      <c r="C335"/>
      <c r="D335"/>
      <c r="I335"/>
      <c r="J335"/>
      <c r="L335"/>
      <c r="M335"/>
      <c r="N335"/>
      <c r="O335"/>
      <c r="P335"/>
      <c r="Q335"/>
    </row>
    <row r="336" spans="2:17" ht="12.75">
      <c r="B336"/>
      <c r="C336"/>
      <c r="D336"/>
      <c r="I336"/>
      <c r="J336"/>
      <c r="L336"/>
      <c r="M336"/>
      <c r="N336"/>
      <c r="O336"/>
      <c r="P336"/>
      <c r="Q336"/>
    </row>
    <row r="337" spans="2:17" ht="12.75">
      <c r="B337"/>
      <c r="C337"/>
      <c r="D337"/>
      <c r="I337"/>
      <c r="J337"/>
      <c r="L337"/>
      <c r="M337"/>
      <c r="N337"/>
      <c r="O337"/>
      <c r="P337"/>
      <c r="Q337"/>
    </row>
    <row r="338" spans="2:17" ht="12.75">
      <c r="B338"/>
      <c r="C338"/>
      <c r="D338"/>
      <c r="I338"/>
      <c r="J338"/>
      <c r="L338"/>
      <c r="M338"/>
      <c r="N338"/>
      <c r="O338"/>
      <c r="P338"/>
      <c r="Q338"/>
    </row>
    <row r="339" spans="2:17" ht="12.75">
      <c r="B339"/>
      <c r="C339"/>
      <c r="D339"/>
      <c r="I339"/>
      <c r="J339"/>
      <c r="L339"/>
      <c r="M339"/>
      <c r="N339"/>
      <c r="O339"/>
      <c r="P339"/>
      <c r="Q339"/>
    </row>
    <row r="340" spans="2:17" ht="12.75">
      <c r="B340"/>
      <c r="C340"/>
      <c r="D340"/>
      <c r="I340"/>
      <c r="J340"/>
      <c r="L340"/>
      <c r="M340"/>
      <c r="N340"/>
      <c r="O340"/>
      <c r="P340"/>
      <c r="Q340"/>
    </row>
    <row r="341" spans="2:17" ht="12.75">
      <c r="B341"/>
      <c r="C341"/>
      <c r="D341"/>
      <c r="I341"/>
      <c r="J341"/>
      <c r="L341"/>
      <c r="M341"/>
      <c r="N341"/>
      <c r="O341"/>
      <c r="P341"/>
      <c r="Q341"/>
    </row>
    <row r="342" spans="2:17" ht="12.75">
      <c r="B342"/>
      <c r="C342"/>
      <c r="D342"/>
      <c r="I342"/>
      <c r="J342"/>
      <c r="L342"/>
      <c r="M342"/>
      <c r="N342"/>
      <c r="O342"/>
      <c r="P342"/>
      <c r="Q342"/>
    </row>
    <row r="343" spans="2:17" ht="12.75">
      <c r="B343"/>
      <c r="C343"/>
      <c r="D343"/>
      <c r="I343"/>
      <c r="J343"/>
      <c r="L343"/>
      <c r="M343"/>
      <c r="N343"/>
      <c r="O343"/>
      <c r="P343"/>
      <c r="Q343"/>
    </row>
    <row r="344" spans="2:17" ht="12.75">
      <c r="B344"/>
      <c r="C344"/>
      <c r="D344"/>
      <c r="I344"/>
      <c r="J344"/>
      <c r="L344"/>
      <c r="M344"/>
      <c r="N344"/>
      <c r="O344"/>
      <c r="P344"/>
      <c r="Q344"/>
    </row>
    <row r="345" spans="2:17" ht="12.75">
      <c r="B345"/>
      <c r="C345"/>
      <c r="D345"/>
      <c r="I345"/>
      <c r="J345"/>
      <c r="L345"/>
      <c r="M345"/>
      <c r="N345"/>
      <c r="O345"/>
      <c r="P345"/>
      <c r="Q345"/>
    </row>
    <row r="346" spans="2:17" ht="12.75">
      <c r="B346"/>
      <c r="C346"/>
      <c r="D346"/>
      <c r="I346"/>
      <c r="J346"/>
      <c r="L346"/>
      <c r="M346"/>
      <c r="N346"/>
      <c r="O346"/>
      <c r="P346"/>
      <c r="Q346"/>
    </row>
    <row r="347" spans="2:17" ht="12.75">
      <c r="B347"/>
      <c r="C347"/>
      <c r="D347"/>
      <c r="I347"/>
      <c r="J347"/>
      <c r="L347"/>
      <c r="M347"/>
      <c r="N347"/>
      <c r="O347"/>
      <c r="P347"/>
      <c r="Q347"/>
    </row>
    <row r="348" spans="2:17" ht="12.75">
      <c r="B348"/>
      <c r="C348"/>
      <c r="D348"/>
      <c r="I348"/>
      <c r="J348"/>
      <c r="L348"/>
      <c r="M348"/>
      <c r="N348"/>
      <c r="O348"/>
      <c r="P348"/>
      <c r="Q348"/>
    </row>
    <row r="349" spans="2:17" ht="12.75">
      <c r="B349"/>
      <c r="C349"/>
      <c r="D349"/>
      <c r="I349"/>
      <c r="J349"/>
      <c r="L349"/>
      <c r="M349"/>
      <c r="N349"/>
      <c r="O349"/>
      <c r="P349"/>
      <c r="Q349"/>
    </row>
    <row r="350" spans="2:17" ht="12.75">
      <c r="B350"/>
      <c r="C350"/>
      <c r="D350"/>
      <c r="I350"/>
      <c r="J350"/>
      <c r="L350"/>
      <c r="M350"/>
      <c r="N350"/>
      <c r="O350"/>
      <c r="P350"/>
      <c r="Q350"/>
    </row>
    <row r="351" spans="2:17" ht="12.75">
      <c r="B351"/>
      <c r="C351"/>
      <c r="D351"/>
      <c r="I351"/>
      <c r="J351"/>
      <c r="L351"/>
      <c r="M351"/>
      <c r="N351"/>
      <c r="O351"/>
      <c r="P351"/>
      <c r="Q351"/>
    </row>
    <row r="352" spans="2:17" ht="12.75">
      <c r="B352"/>
      <c r="C352"/>
      <c r="D352"/>
      <c r="I352"/>
      <c r="J352"/>
      <c r="L352"/>
      <c r="M352"/>
      <c r="N352"/>
      <c r="O352"/>
      <c r="P352"/>
      <c r="Q352"/>
    </row>
    <row r="353" spans="2:17" ht="12.75">
      <c r="B353"/>
      <c r="C353"/>
      <c r="D353"/>
      <c r="I353"/>
      <c r="J353"/>
      <c r="L353"/>
      <c r="M353"/>
      <c r="N353"/>
      <c r="O353"/>
      <c r="P353"/>
      <c r="Q353"/>
    </row>
    <row r="354" spans="2:17" ht="12.75">
      <c r="B354"/>
      <c r="C354"/>
      <c r="D354"/>
      <c r="I354"/>
      <c r="J354"/>
      <c r="L354"/>
      <c r="M354"/>
      <c r="N354"/>
      <c r="O354"/>
      <c r="P354"/>
      <c r="Q354"/>
    </row>
    <row r="355" spans="2:17" ht="12.75">
      <c r="B355"/>
      <c r="C355"/>
      <c r="D355"/>
      <c r="I355"/>
      <c r="J355"/>
      <c r="L355"/>
      <c r="M355"/>
      <c r="N355"/>
      <c r="O355"/>
      <c r="P355"/>
      <c r="Q355"/>
    </row>
    <row r="356" spans="2:17" ht="12.75">
      <c r="B356"/>
      <c r="C356"/>
      <c r="D356"/>
      <c r="I356"/>
      <c r="J356"/>
      <c r="L356"/>
      <c r="M356"/>
      <c r="N356"/>
      <c r="O356"/>
      <c r="P356"/>
      <c r="Q356"/>
    </row>
    <row r="357" spans="2:17" ht="12.75">
      <c r="B357"/>
      <c r="C357"/>
      <c r="D357"/>
      <c r="I357"/>
      <c r="J357"/>
      <c r="L357"/>
      <c r="M357"/>
      <c r="N357"/>
      <c r="O357"/>
      <c r="P357"/>
      <c r="Q357"/>
    </row>
    <row r="358" spans="2:17" ht="12.75">
      <c r="B358"/>
      <c r="C358"/>
      <c r="D358"/>
      <c r="I358"/>
      <c r="J358"/>
      <c r="L358"/>
      <c r="M358"/>
      <c r="N358"/>
      <c r="O358"/>
      <c r="P358"/>
      <c r="Q358"/>
    </row>
    <row r="359" spans="2:17" ht="12.75">
      <c r="B359"/>
      <c r="C359"/>
      <c r="D359"/>
      <c r="I359"/>
      <c r="J359"/>
      <c r="L359"/>
      <c r="M359"/>
      <c r="N359"/>
      <c r="O359"/>
      <c r="P359"/>
      <c r="Q359"/>
    </row>
    <row r="360" spans="2:17" ht="12.75">
      <c r="B360"/>
      <c r="C360"/>
      <c r="D360"/>
      <c r="I360"/>
      <c r="J360"/>
      <c r="L360"/>
      <c r="M360"/>
      <c r="N360"/>
      <c r="O360"/>
      <c r="P360"/>
      <c r="Q360"/>
    </row>
    <row r="361" spans="2:17" ht="12.75">
      <c r="B361"/>
      <c r="C361"/>
      <c r="D361"/>
      <c r="I361"/>
      <c r="J361"/>
      <c r="L361"/>
      <c r="M361"/>
      <c r="N361"/>
      <c r="O361"/>
      <c r="P361"/>
      <c r="Q361"/>
    </row>
    <row r="362" spans="2:17" ht="12.75">
      <c r="B362"/>
      <c r="C362"/>
      <c r="D362"/>
      <c r="I362"/>
      <c r="J362"/>
      <c r="L362"/>
      <c r="M362"/>
      <c r="N362"/>
      <c r="O362"/>
      <c r="P362"/>
      <c r="Q362"/>
    </row>
    <row r="363" spans="2:17" ht="12.75">
      <c r="B363"/>
      <c r="C363"/>
      <c r="D363"/>
      <c r="I363"/>
      <c r="J363"/>
      <c r="L363"/>
      <c r="M363"/>
      <c r="N363"/>
      <c r="O363"/>
      <c r="P363"/>
      <c r="Q363"/>
    </row>
    <row r="364" spans="2:17" ht="12.75">
      <c r="B364"/>
      <c r="C364"/>
      <c r="D364"/>
      <c r="I364"/>
      <c r="J364"/>
      <c r="L364"/>
      <c r="M364"/>
      <c r="N364"/>
      <c r="O364"/>
      <c r="P364"/>
      <c r="Q364"/>
    </row>
    <row r="365" spans="2:17" ht="12.75">
      <c r="B365"/>
      <c r="C365"/>
      <c r="D365"/>
      <c r="I365"/>
      <c r="J365"/>
      <c r="L365"/>
      <c r="M365"/>
      <c r="N365"/>
      <c r="O365"/>
      <c r="P365"/>
      <c r="Q365"/>
    </row>
    <row r="366" spans="2:17" ht="12.75">
      <c r="B366"/>
      <c r="C366"/>
      <c r="D366"/>
      <c r="I366"/>
      <c r="J366"/>
      <c r="L366"/>
      <c r="M366"/>
      <c r="N366"/>
      <c r="O366"/>
      <c r="P366"/>
      <c r="Q366"/>
    </row>
    <row r="367" spans="2:17" ht="12.75">
      <c r="B367"/>
      <c r="C367"/>
      <c r="D367"/>
      <c r="I367"/>
      <c r="J367"/>
      <c r="L367"/>
      <c r="M367"/>
      <c r="N367"/>
      <c r="O367"/>
      <c r="P367"/>
      <c r="Q367"/>
    </row>
    <row r="368" spans="2:17" ht="12.75">
      <c r="B368"/>
      <c r="C368"/>
      <c r="D368"/>
      <c r="I368"/>
      <c r="J368"/>
      <c r="L368"/>
      <c r="M368"/>
      <c r="N368"/>
      <c r="O368"/>
      <c r="P368"/>
      <c r="Q368"/>
    </row>
    <row r="369" spans="2:17" ht="12.75">
      <c r="B369"/>
      <c r="C369"/>
      <c r="D369"/>
      <c r="I369"/>
      <c r="J369"/>
      <c r="L369"/>
      <c r="M369"/>
      <c r="N369"/>
      <c r="O369"/>
      <c r="P369"/>
      <c r="Q369"/>
    </row>
    <row r="370" spans="2:17" ht="12.75">
      <c r="B370"/>
      <c r="C370"/>
      <c r="D370"/>
      <c r="I370"/>
      <c r="J370"/>
      <c r="L370"/>
      <c r="M370"/>
      <c r="N370"/>
      <c r="O370"/>
      <c r="P370"/>
      <c r="Q370"/>
    </row>
    <row r="371" spans="2:17" ht="12.75">
      <c r="B371"/>
      <c r="C371"/>
      <c r="D371"/>
      <c r="I371"/>
      <c r="J371"/>
      <c r="L371"/>
      <c r="M371"/>
      <c r="N371"/>
      <c r="O371"/>
      <c r="P371"/>
      <c r="Q371"/>
    </row>
    <row r="372" spans="2:17" ht="12.75">
      <c r="B372"/>
      <c r="C372"/>
      <c r="D372"/>
      <c r="I372"/>
      <c r="J372"/>
      <c r="L372"/>
      <c r="M372"/>
      <c r="N372"/>
      <c r="O372"/>
      <c r="P372"/>
      <c r="Q372"/>
    </row>
    <row r="373" spans="2:17" ht="12.75">
      <c r="B373"/>
      <c r="C373"/>
      <c r="D373"/>
      <c r="I373"/>
      <c r="J373"/>
      <c r="L373"/>
      <c r="M373"/>
      <c r="N373"/>
      <c r="O373"/>
      <c r="P373"/>
      <c r="Q373"/>
    </row>
    <row r="374" spans="2:17" ht="12.75">
      <c r="B374"/>
      <c r="C374"/>
      <c r="D374"/>
      <c r="I374"/>
      <c r="J374"/>
      <c r="L374"/>
      <c r="M374"/>
      <c r="N374"/>
      <c r="O374"/>
      <c r="P374"/>
      <c r="Q374"/>
    </row>
    <row r="375" spans="2:17" ht="12.75">
      <c r="B375"/>
      <c r="C375"/>
      <c r="D375"/>
      <c r="I375"/>
      <c r="J375"/>
      <c r="L375"/>
      <c r="M375"/>
      <c r="N375"/>
      <c r="O375"/>
      <c r="P375"/>
      <c r="Q375"/>
    </row>
    <row r="376" spans="2:17" ht="12.75">
      <c r="B376"/>
      <c r="C376"/>
      <c r="D376"/>
      <c r="I376"/>
      <c r="J376"/>
      <c r="L376"/>
      <c r="M376"/>
      <c r="N376"/>
      <c r="O376"/>
      <c r="P376"/>
      <c r="Q376"/>
    </row>
    <row r="377" spans="2:17" ht="12.75">
      <c r="B377"/>
      <c r="C377"/>
      <c r="D377"/>
      <c r="I377"/>
      <c r="J377"/>
      <c r="L377"/>
      <c r="M377"/>
      <c r="N377"/>
      <c r="O377"/>
      <c r="P377"/>
      <c r="Q377"/>
    </row>
    <row r="378" spans="2:17" ht="12.75">
      <c r="B378"/>
      <c r="C378"/>
      <c r="D378"/>
      <c r="I378"/>
      <c r="J378"/>
      <c r="L378"/>
      <c r="M378"/>
      <c r="N378"/>
      <c r="O378"/>
      <c r="P378"/>
      <c r="Q378"/>
    </row>
    <row r="379" spans="2:17" ht="12.75">
      <c r="B379"/>
      <c r="C379"/>
      <c r="D379"/>
      <c r="I379"/>
      <c r="J379"/>
      <c r="L379"/>
      <c r="M379"/>
      <c r="N379"/>
      <c r="O379"/>
      <c r="P379"/>
      <c r="Q379"/>
    </row>
    <row r="380" spans="2:17" ht="12.75">
      <c r="B380"/>
      <c r="C380"/>
      <c r="D380"/>
      <c r="I380"/>
      <c r="J380"/>
      <c r="L380"/>
      <c r="M380"/>
      <c r="N380"/>
      <c r="O380"/>
      <c r="P380"/>
      <c r="Q380"/>
    </row>
    <row r="381" spans="2:17" ht="12.75">
      <c r="B381"/>
      <c r="C381"/>
      <c r="D381"/>
      <c r="I381"/>
      <c r="J381"/>
      <c r="L381"/>
      <c r="M381"/>
      <c r="N381"/>
      <c r="O381"/>
      <c r="P381"/>
      <c r="Q381"/>
    </row>
    <row r="382" spans="2:17" ht="12.75">
      <c r="B382"/>
      <c r="C382"/>
      <c r="D382"/>
      <c r="I382"/>
      <c r="J382"/>
      <c r="L382"/>
      <c r="M382"/>
      <c r="N382"/>
      <c r="O382"/>
      <c r="P382"/>
      <c r="Q382"/>
    </row>
    <row r="383" spans="2:17" ht="12.75">
      <c r="B383"/>
      <c r="C383"/>
      <c r="D383"/>
      <c r="I383"/>
      <c r="J383"/>
      <c r="L383"/>
      <c r="M383"/>
      <c r="N383"/>
      <c r="O383"/>
      <c r="P383"/>
      <c r="Q383"/>
    </row>
    <row r="384" spans="2:17" ht="12.75">
      <c r="B384"/>
      <c r="C384"/>
      <c r="D384"/>
      <c r="I384"/>
      <c r="J384"/>
      <c r="L384"/>
      <c r="M384"/>
      <c r="N384"/>
      <c r="O384"/>
      <c r="P384"/>
      <c r="Q384"/>
    </row>
    <row r="385" spans="2:17" ht="12.75">
      <c r="B385"/>
      <c r="C385"/>
      <c r="D385"/>
      <c r="I385"/>
      <c r="J385"/>
      <c r="L385"/>
      <c r="M385"/>
      <c r="N385"/>
      <c r="O385"/>
      <c r="P385"/>
      <c r="Q385"/>
    </row>
    <row r="386" spans="2:17" ht="12.75">
      <c r="B386"/>
      <c r="C386"/>
      <c r="D386"/>
      <c r="I386"/>
      <c r="J386"/>
      <c r="L386"/>
      <c r="M386"/>
      <c r="N386"/>
      <c r="O386"/>
      <c r="P386"/>
      <c r="Q386"/>
    </row>
    <row r="387" spans="2:17" ht="12.75">
      <c r="B387"/>
      <c r="C387"/>
      <c r="D387"/>
      <c r="I387"/>
      <c r="J387"/>
      <c r="L387"/>
      <c r="M387"/>
      <c r="N387"/>
      <c r="O387"/>
      <c r="P387"/>
      <c r="Q387"/>
    </row>
    <row r="388" spans="2:17" ht="12.75">
      <c r="B388"/>
      <c r="C388"/>
      <c r="D388"/>
      <c r="I388"/>
      <c r="J388"/>
      <c r="L388"/>
      <c r="M388"/>
      <c r="N388"/>
      <c r="O388"/>
      <c r="P388"/>
      <c r="Q388"/>
    </row>
    <row r="389" spans="2:17" ht="12.75">
      <c r="B389"/>
      <c r="C389"/>
      <c r="D389"/>
      <c r="I389"/>
      <c r="J389"/>
      <c r="L389"/>
      <c r="M389"/>
      <c r="N389"/>
      <c r="O389"/>
      <c r="P389"/>
      <c r="Q389"/>
    </row>
    <row r="390" spans="2:17" ht="12.75">
      <c r="B390"/>
      <c r="C390"/>
      <c r="D390"/>
      <c r="I390"/>
      <c r="J390"/>
      <c r="L390"/>
      <c r="M390"/>
      <c r="N390"/>
      <c r="O390"/>
      <c r="P390"/>
      <c r="Q390"/>
    </row>
    <row r="391" spans="2:17" ht="12.75">
      <c r="B391"/>
      <c r="C391"/>
      <c r="D391"/>
      <c r="I391"/>
      <c r="J391"/>
      <c r="L391"/>
      <c r="M391"/>
      <c r="N391"/>
      <c r="O391"/>
      <c r="P391"/>
      <c r="Q391"/>
    </row>
    <row r="392" spans="2:17" ht="12.75">
      <c r="B392"/>
      <c r="C392"/>
      <c r="D392"/>
      <c r="I392"/>
      <c r="J392"/>
      <c r="L392"/>
      <c r="M392"/>
      <c r="N392"/>
      <c r="O392"/>
      <c r="P392"/>
      <c r="Q392"/>
    </row>
    <row r="393" spans="2:17" ht="12.75">
      <c r="B393"/>
      <c r="C393"/>
      <c r="D393"/>
      <c r="I393"/>
      <c r="J393"/>
      <c r="L393"/>
      <c r="M393"/>
      <c r="N393"/>
      <c r="O393"/>
      <c r="P393"/>
      <c r="Q393"/>
    </row>
    <row r="394" spans="2:17" ht="12.75">
      <c r="B394"/>
      <c r="C394"/>
      <c r="D394"/>
      <c r="I394"/>
      <c r="J394"/>
      <c r="L394"/>
      <c r="M394"/>
      <c r="N394"/>
      <c r="O394"/>
      <c r="P394"/>
      <c r="Q394"/>
    </row>
    <row r="395" spans="2:17" ht="12.75">
      <c r="B395"/>
      <c r="C395"/>
      <c r="D395"/>
      <c r="I395"/>
      <c r="J395"/>
      <c r="L395"/>
      <c r="M395"/>
      <c r="N395"/>
      <c r="O395"/>
      <c r="P395"/>
      <c r="Q395"/>
    </row>
    <row r="396" spans="2:17" ht="12.75">
      <c r="B396"/>
      <c r="C396"/>
      <c r="D396"/>
      <c r="I396"/>
      <c r="J396"/>
      <c r="L396"/>
      <c r="M396"/>
      <c r="N396"/>
      <c r="O396"/>
      <c r="P396"/>
      <c r="Q396"/>
    </row>
    <row r="397" spans="2:17" ht="12.75">
      <c r="B397"/>
      <c r="C397"/>
      <c r="D397"/>
      <c r="I397"/>
      <c r="J397"/>
      <c r="L397"/>
      <c r="M397"/>
      <c r="N397"/>
      <c r="O397"/>
      <c r="P397"/>
      <c r="Q397"/>
    </row>
    <row r="398" spans="2:17" ht="12.75">
      <c r="B398"/>
      <c r="C398"/>
      <c r="D398"/>
      <c r="I398"/>
      <c r="J398"/>
      <c r="L398"/>
      <c r="M398"/>
      <c r="N398"/>
      <c r="O398"/>
      <c r="P398"/>
      <c r="Q398"/>
    </row>
    <row r="399" spans="2:17" ht="12.75">
      <c r="B399"/>
      <c r="C399"/>
      <c r="D399"/>
      <c r="I399"/>
      <c r="J399"/>
      <c r="L399"/>
      <c r="M399"/>
      <c r="N399"/>
      <c r="O399"/>
      <c r="P399"/>
      <c r="Q399"/>
    </row>
    <row r="400" spans="2:17" ht="12.75">
      <c r="B400"/>
      <c r="C400"/>
      <c r="D400"/>
      <c r="I400"/>
      <c r="J400"/>
      <c r="L400"/>
      <c r="M400"/>
      <c r="N400"/>
      <c r="O400"/>
      <c r="P400"/>
      <c r="Q400"/>
    </row>
    <row r="401" spans="2:17" ht="12.75">
      <c r="B401"/>
      <c r="C401"/>
      <c r="D401"/>
      <c r="I401"/>
      <c r="J401"/>
      <c r="L401"/>
      <c r="M401"/>
      <c r="N401"/>
      <c r="O401"/>
      <c r="P401"/>
      <c r="Q401"/>
    </row>
    <row r="402" spans="2:17" ht="12.75">
      <c r="B402"/>
      <c r="C402"/>
      <c r="D402"/>
      <c r="I402"/>
      <c r="J402"/>
      <c r="L402"/>
      <c r="M402"/>
      <c r="N402"/>
      <c r="O402"/>
      <c r="P402"/>
      <c r="Q402"/>
    </row>
    <row r="403" spans="2:17" ht="12.75">
      <c r="B403"/>
      <c r="C403"/>
      <c r="D403"/>
      <c r="I403"/>
      <c r="J403"/>
      <c r="L403"/>
      <c r="M403"/>
      <c r="N403"/>
      <c r="O403"/>
      <c r="P403"/>
      <c r="Q403"/>
    </row>
    <row r="404" spans="2:17" ht="12.75">
      <c r="B404"/>
      <c r="C404"/>
      <c r="D404"/>
      <c r="I404"/>
      <c r="J404"/>
      <c r="L404"/>
      <c r="M404"/>
      <c r="N404"/>
      <c r="O404"/>
      <c r="P404"/>
      <c r="Q404"/>
    </row>
    <row r="405" spans="2:17" ht="12.75">
      <c r="B405"/>
      <c r="C405"/>
      <c r="D405"/>
      <c r="I405"/>
      <c r="J405"/>
      <c r="L405"/>
      <c r="M405"/>
      <c r="N405"/>
      <c r="O405"/>
      <c r="P405"/>
      <c r="Q405"/>
    </row>
    <row r="406" spans="2:17" ht="12.75">
      <c r="B406"/>
      <c r="C406"/>
      <c r="D406"/>
      <c r="I406"/>
      <c r="J406"/>
      <c r="L406"/>
      <c r="M406"/>
      <c r="N406"/>
      <c r="O406"/>
      <c r="P406"/>
      <c r="Q406"/>
    </row>
    <row r="407" spans="2:17" ht="12.75">
      <c r="B407"/>
      <c r="C407"/>
      <c r="D407"/>
      <c r="I407"/>
      <c r="J407"/>
      <c r="L407"/>
      <c r="M407"/>
      <c r="N407"/>
      <c r="O407"/>
      <c r="P407"/>
      <c r="Q407"/>
    </row>
    <row r="408" spans="2:17" ht="12.75">
      <c r="B408"/>
      <c r="C408"/>
      <c r="D408"/>
      <c r="I408"/>
      <c r="J408"/>
      <c r="L408"/>
      <c r="M408"/>
      <c r="N408"/>
      <c r="O408"/>
      <c r="P408"/>
      <c r="Q408"/>
    </row>
    <row r="409" spans="2:17" ht="12.75">
      <c r="B409"/>
      <c r="C409"/>
      <c r="D409"/>
      <c r="I409"/>
      <c r="J409"/>
      <c r="L409"/>
      <c r="M409"/>
      <c r="N409"/>
      <c r="O409"/>
      <c r="P409"/>
      <c r="Q409"/>
    </row>
    <row r="410" spans="2:17" ht="12.75">
      <c r="B410"/>
      <c r="C410"/>
      <c r="D410"/>
      <c r="I410"/>
      <c r="J410"/>
      <c r="L410"/>
      <c r="M410"/>
      <c r="N410"/>
      <c r="O410"/>
      <c r="P410"/>
      <c r="Q410"/>
    </row>
    <row r="411" spans="2:17" ht="12.75">
      <c r="B411"/>
      <c r="C411"/>
      <c r="D411"/>
      <c r="I411"/>
      <c r="J411"/>
      <c r="L411"/>
      <c r="M411"/>
      <c r="N411"/>
      <c r="O411"/>
      <c r="P411"/>
      <c r="Q411"/>
    </row>
    <row r="412" spans="2:17" ht="12.75">
      <c r="B412"/>
      <c r="C412"/>
      <c r="D412"/>
      <c r="I412"/>
      <c r="J412"/>
      <c r="L412"/>
      <c r="M412"/>
      <c r="N412"/>
      <c r="O412"/>
      <c r="P412"/>
      <c r="Q412"/>
    </row>
    <row r="413" spans="2:17" ht="12.75">
      <c r="B413"/>
      <c r="C413"/>
      <c r="D413"/>
      <c r="I413"/>
      <c r="J413"/>
      <c r="L413"/>
      <c r="M413"/>
      <c r="N413"/>
      <c r="O413"/>
      <c r="P413"/>
      <c r="Q413"/>
    </row>
    <row r="414" spans="2:17" ht="12.75">
      <c r="B414"/>
      <c r="C414"/>
      <c r="D414"/>
      <c r="I414"/>
      <c r="J414"/>
      <c r="L414"/>
      <c r="M414"/>
      <c r="N414"/>
      <c r="O414"/>
      <c r="P414"/>
      <c r="Q414"/>
    </row>
    <row r="415" spans="2:17" ht="12.75">
      <c r="B415"/>
      <c r="C415"/>
      <c r="D415"/>
      <c r="I415"/>
      <c r="J415"/>
      <c r="L415"/>
      <c r="M415"/>
      <c r="N415"/>
      <c r="O415"/>
      <c r="P415"/>
      <c r="Q415"/>
    </row>
    <row r="416" spans="2:17" ht="12.75">
      <c r="B416"/>
      <c r="C416"/>
      <c r="D416"/>
      <c r="I416"/>
      <c r="J416"/>
      <c r="L416"/>
      <c r="M416"/>
      <c r="N416"/>
      <c r="O416"/>
      <c r="P416"/>
      <c r="Q416"/>
    </row>
    <row r="417" spans="2:17" ht="12.75">
      <c r="B417"/>
      <c r="C417"/>
      <c r="D417"/>
      <c r="I417"/>
      <c r="J417"/>
      <c r="L417"/>
      <c r="M417"/>
      <c r="N417"/>
      <c r="O417"/>
      <c r="P417"/>
      <c r="Q417"/>
    </row>
    <row r="418" spans="2:17" ht="12.75">
      <c r="B418"/>
      <c r="C418"/>
      <c r="D418"/>
      <c r="I418"/>
      <c r="J418"/>
      <c r="L418"/>
      <c r="M418"/>
      <c r="N418"/>
      <c r="O418"/>
      <c r="P418"/>
      <c r="Q418"/>
    </row>
    <row r="419" spans="2:17" ht="12.75">
      <c r="B419"/>
      <c r="C419"/>
      <c r="D419"/>
      <c r="I419"/>
      <c r="J419"/>
      <c r="L419"/>
      <c r="M419"/>
      <c r="N419"/>
      <c r="O419"/>
      <c r="P419"/>
      <c r="Q419"/>
    </row>
    <row r="420" spans="2:17" ht="12.75">
      <c r="B420"/>
      <c r="C420"/>
      <c r="D420"/>
      <c r="I420"/>
      <c r="J420"/>
      <c r="L420"/>
      <c r="M420"/>
      <c r="N420"/>
      <c r="O420"/>
      <c r="P420"/>
      <c r="Q420"/>
    </row>
    <row r="421" spans="2:17" ht="12.75">
      <c r="B421"/>
      <c r="C421"/>
      <c r="D421"/>
      <c r="I421"/>
      <c r="J421"/>
      <c r="L421"/>
      <c r="M421"/>
      <c r="N421"/>
      <c r="O421"/>
      <c r="P421"/>
      <c r="Q421"/>
    </row>
    <row r="422" spans="2:17" ht="12.75">
      <c r="B422"/>
      <c r="C422"/>
      <c r="D422"/>
      <c r="I422"/>
      <c r="J422"/>
      <c r="L422"/>
      <c r="M422"/>
      <c r="N422"/>
      <c r="O422"/>
      <c r="P422"/>
      <c r="Q422"/>
    </row>
    <row r="423" spans="2:17" ht="12.75">
      <c r="B423"/>
      <c r="C423"/>
      <c r="D423"/>
      <c r="I423"/>
      <c r="J423"/>
      <c r="L423"/>
      <c r="M423"/>
      <c r="N423"/>
      <c r="O423"/>
      <c r="P423"/>
      <c r="Q423"/>
    </row>
    <row r="424" spans="2:17" ht="12.75">
      <c r="B424"/>
      <c r="C424"/>
      <c r="D424"/>
      <c r="I424"/>
      <c r="J424"/>
      <c r="L424"/>
      <c r="M424"/>
      <c r="N424"/>
      <c r="O424"/>
      <c r="P424"/>
      <c r="Q424"/>
    </row>
    <row r="425" spans="2:17" ht="12.75">
      <c r="B425"/>
      <c r="C425"/>
      <c r="D425"/>
      <c r="I425"/>
      <c r="J425"/>
      <c r="L425"/>
      <c r="M425"/>
      <c r="N425"/>
      <c r="O425"/>
      <c r="P425"/>
      <c r="Q425"/>
    </row>
    <row r="426" spans="2:17" ht="12.75">
      <c r="B426"/>
      <c r="C426"/>
      <c r="D426"/>
      <c r="I426"/>
      <c r="J426"/>
      <c r="L426"/>
      <c r="M426"/>
      <c r="N426"/>
      <c r="O426"/>
      <c r="P426"/>
      <c r="Q426"/>
    </row>
    <row r="427" spans="2:17" ht="12.75">
      <c r="B427"/>
      <c r="C427"/>
      <c r="D427"/>
      <c r="I427"/>
      <c r="J427"/>
      <c r="L427"/>
      <c r="M427"/>
      <c r="N427"/>
      <c r="O427"/>
      <c r="P427"/>
      <c r="Q427"/>
    </row>
    <row r="428" spans="2:17" ht="12.75">
      <c r="B428"/>
      <c r="C428"/>
      <c r="D428"/>
      <c r="I428"/>
      <c r="J428"/>
      <c r="L428"/>
      <c r="M428"/>
      <c r="N428"/>
      <c r="O428"/>
      <c r="P428"/>
      <c r="Q428"/>
    </row>
    <row r="429" spans="2:17" ht="12.75">
      <c r="B429"/>
      <c r="C429"/>
      <c r="D429"/>
      <c r="I429"/>
      <c r="J429"/>
      <c r="L429"/>
      <c r="M429"/>
      <c r="N429"/>
      <c r="O429"/>
      <c r="P429"/>
      <c r="Q429"/>
    </row>
    <row r="430" spans="2:17" ht="12.75">
      <c r="B430"/>
      <c r="C430"/>
      <c r="D430"/>
      <c r="I430"/>
      <c r="J430"/>
      <c r="L430"/>
      <c r="M430"/>
      <c r="N430"/>
      <c r="O430"/>
      <c r="P430"/>
      <c r="Q430"/>
    </row>
    <row r="431" spans="2:17" ht="12.75">
      <c r="B431"/>
      <c r="C431"/>
      <c r="D431"/>
      <c r="I431"/>
      <c r="J431"/>
      <c r="L431"/>
      <c r="M431"/>
      <c r="N431"/>
      <c r="O431"/>
      <c r="P431"/>
      <c r="Q431"/>
    </row>
    <row r="432" spans="2:17" ht="12.75">
      <c r="B432"/>
      <c r="C432"/>
      <c r="D432"/>
      <c r="I432"/>
      <c r="J432"/>
      <c r="L432"/>
      <c r="M432"/>
      <c r="N432"/>
      <c r="O432"/>
      <c r="P432"/>
      <c r="Q432"/>
    </row>
    <row r="433" spans="2:17" ht="12.75">
      <c r="B433"/>
      <c r="C433"/>
      <c r="D433"/>
      <c r="I433"/>
      <c r="J433"/>
      <c r="L433"/>
      <c r="M433"/>
      <c r="N433"/>
      <c r="O433"/>
      <c r="P433"/>
      <c r="Q433"/>
    </row>
    <row r="434" spans="2:17" ht="12.75">
      <c r="B434"/>
      <c r="C434"/>
      <c r="D434"/>
      <c r="I434"/>
      <c r="J434"/>
      <c r="L434"/>
      <c r="M434"/>
      <c r="N434"/>
      <c r="O434"/>
      <c r="P434"/>
      <c r="Q434"/>
    </row>
    <row r="435" spans="2:17" ht="12.75">
      <c r="B435"/>
      <c r="C435"/>
      <c r="D435"/>
      <c r="I435"/>
      <c r="J435"/>
      <c r="L435"/>
      <c r="M435"/>
      <c r="N435"/>
      <c r="O435"/>
      <c r="P435"/>
      <c r="Q435"/>
    </row>
    <row r="436" spans="2:17" ht="12.75">
      <c r="B436"/>
      <c r="C436"/>
      <c r="D436"/>
      <c r="I436"/>
      <c r="J436"/>
      <c r="L436"/>
      <c r="M436"/>
      <c r="N436"/>
      <c r="O436"/>
      <c r="P436"/>
      <c r="Q436"/>
    </row>
    <row r="437" spans="2:17" ht="12.75">
      <c r="B437"/>
      <c r="C437"/>
      <c r="D437"/>
      <c r="I437"/>
      <c r="J437"/>
      <c r="L437"/>
      <c r="M437"/>
      <c r="N437"/>
      <c r="O437"/>
      <c r="P437"/>
      <c r="Q437"/>
    </row>
    <row r="438" spans="2:17" ht="12.75">
      <c r="B438"/>
      <c r="C438"/>
      <c r="D438"/>
      <c r="I438"/>
      <c r="J438"/>
      <c r="L438"/>
      <c r="M438"/>
      <c r="N438"/>
      <c r="O438"/>
      <c r="P438"/>
      <c r="Q438"/>
    </row>
    <row r="439" spans="2:17" ht="12.75">
      <c r="B439"/>
      <c r="C439"/>
      <c r="D439"/>
      <c r="I439"/>
      <c r="J439"/>
      <c r="L439"/>
      <c r="M439"/>
      <c r="N439"/>
      <c r="O439"/>
      <c r="P439"/>
      <c r="Q439"/>
    </row>
    <row r="440" spans="2:17" ht="12.75">
      <c r="B440"/>
      <c r="C440"/>
      <c r="D440"/>
      <c r="I440"/>
      <c r="J440"/>
      <c r="L440"/>
      <c r="M440"/>
      <c r="N440"/>
      <c r="O440"/>
      <c r="P440"/>
      <c r="Q440"/>
    </row>
    <row r="441" spans="2:17" ht="12.75">
      <c r="B441"/>
      <c r="C441"/>
      <c r="D441"/>
      <c r="I441"/>
      <c r="J441"/>
      <c r="L441"/>
      <c r="M441"/>
      <c r="N441"/>
      <c r="O441"/>
      <c r="P441"/>
      <c r="Q441"/>
    </row>
    <row r="442" spans="2:17" ht="12.75">
      <c r="B442"/>
      <c r="C442"/>
      <c r="D442"/>
      <c r="I442"/>
      <c r="J442"/>
      <c r="L442"/>
      <c r="M442"/>
      <c r="N442"/>
      <c r="O442"/>
      <c r="P442"/>
      <c r="Q442"/>
    </row>
    <row r="443" spans="2:17" ht="12.75">
      <c r="B443"/>
      <c r="C443"/>
      <c r="D443"/>
      <c r="I443"/>
      <c r="J443"/>
      <c r="L443"/>
      <c r="M443"/>
      <c r="N443"/>
      <c r="O443"/>
      <c r="P443"/>
      <c r="Q443"/>
    </row>
    <row r="444" spans="2:17" ht="12.75">
      <c r="B444"/>
      <c r="C444"/>
      <c r="D444"/>
      <c r="I444"/>
      <c r="J444"/>
      <c r="L444"/>
      <c r="M444"/>
      <c r="N444"/>
      <c r="O444"/>
      <c r="P444"/>
      <c r="Q444"/>
    </row>
    <row r="445" spans="2:17" ht="12.75">
      <c r="B445"/>
      <c r="C445"/>
      <c r="D445"/>
      <c r="I445"/>
      <c r="J445"/>
      <c r="L445"/>
      <c r="M445"/>
      <c r="N445"/>
      <c r="O445"/>
      <c r="P445"/>
      <c r="Q445"/>
    </row>
    <row r="446" spans="2:17" ht="12.75">
      <c r="B446"/>
      <c r="C446"/>
      <c r="D446"/>
      <c r="I446"/>
      <c r="J446"/>
      <c r="L446"/>
      <c r="M446"/>
      <c r="N446"/>
      <c r="O446"/>
      <c r="P446"/>
      <c r="Q446"/>
    </row>
    <row r="447" spans="2:17" ht="12.75">
      <c r="B447"/>
      <c r="C447"/>
      <c r="D447"/>
      <c r="I447"/>
      <c r="J447"/>
      <c r="L447"/>
      <c r="M447"/>
      <c r="N447"/>
      <c r="O447"/>
      <c r="P447"/>
      <c r="Q447"/>
    </row>
  </sheetData>
  <mergeCells count="43">
    <mergeCell ref="A5:A6"/>
    <mergeCell ref="A7:A8"/>
    <mergeCell ref="A9:A10"/>
    <mergeCell ref="A11:A12"/>
    <mergeCell ref="A13:A14"/>
    <mergeCell ref="A15:A22"/>
    <mergeCell ref="A23:A30"/>
    <mergeCell ref="A31:A38"/>
    <mergeCell ref="A39:A46"/>
    <mergeCell ref="A47:A54"/>
    <mergeCell ref="A55:A62"/>
    <mergeCell ref="A63:A70"/>
    <mergeCell ref="A71:A78"/>
    <mergeCell ref="A79:A86"/>
    <mergeCell ref="A87:A94"/>
    <mergeCell ref="A95:A102"/>
    <mergeCell ref="A103:A110"/>
    <mergeCell ref="A111:A118"/>
    <mergeCell ref="A119:A126"/>
    <mergeCell ref="A127:A134"/>
    <mergeCell ref="A135:A142"/>
    <mergeCell ref="A143:A150"/>
    <mergeCell ref="A151:A158"/>
    <mergeCell ref="A159:A166"/>
    <mergeCell ref="A167:A174"/>
    <mergeCell ref="A175:A182"/>
    <mergeCell ref="A183:A190"/>
    <mergeCell ref="A191:A198"/>
    <mergeCell ref="A199:A206"/>
    <mergeCell ref="A207:A214"/>
    <mergeCell ref="A215:A222"/>
    <mergeCell ref="A223:A230"/>
    <mergeCell ref="A231:A238"/>
    <mergeCell ref="A239:A246"/>
    <mergeCell ref="A247:A254"/>
    <mergeCell ref="A255:A262"/>
    <mergeCell ref="A263:A270"/>
    <mergeCell ref="A271:A278"/>
    <mergeCell ref="A279:A286"/>
    <mergeCell ref="A287:A294"/>
    <mergeCell ref="A295:A302"/>
    <mergeCell ref="A303:A310"/>
    <mergeCell ref="A311:A318"/>
  </mergeCells>
  <printOptions/>
  <pageMargins left="0.7875" right="0.7875" top="0.7875" bottom="0.7875" header="0.5118055555555556" footer="0.5118055555555556"/>
  <pageSetup horizontalDpi="300" verticalDpi="3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kuri</dc:creator>
  <cp:keywords/>
  <dc:description/>
  <cp:lastModifiedBy/>
  <cp:lastPrinted>2007-05-25T04:15:42Z</cp:lastPrinted>
  <dcterms:created xsi:type="dcterms:W3CDTF">2006-08-17T05:24:05Z</dcterms:created>
  <dcterms:modified xsi:type="dcterms:W3CDTF">2007-07-08T04:20:42Z</dcterms:modified>
  <cp:category/>
  <cp:version/>
  <cp:contentType/>
  <cp:contentStatus/>
  <cp:revision>1</cp:revision>
</cp:coreProperties>
</file>